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435" firstSheet="1" activeTab="1"/>
  </bookViews>
  <sheets>
    <sheet name="cucak" sheetId="8" state="hidden" r:id="rId1"/>
    <sheet name="havelvac" sheetId="2" r:id="rId2"/>
    <sheet name="banadzev" sheetId="9" state="hidden" r:id="rId3"/>
  </sheets>
  <definedNames>
    <definedName name="_xlnm._FilterDatabase" localSheetId="1" hidden="1">havelvac!$A$1:$M$1</definedName>
    <definedName name="_xlnm.Print_Area" localSheetId="1">havelvac!$A$2:$I$246</definedName>
  </definedNames>
  <calcPr calcId="152511"/>
</workbook>
</file>

<file path=xl/calcChain.xml><?xml version="1.0" encoding="utf-8"?>
<calcChain xmlns="http://schemas.openxmlformats.org/spreadsheetml/2006/main">
  <c r="D3" i="2" l="1"/>
  <c r="D2" i="2"/>
  <c r="G236" i="2" l="1"/>
  <c r="G215" i="2" l="1"/>
  <c r="G117" i="2"/>
  <c r="G96" i="2" l="1"/>
  <c r="G74" i="2"/>
  <c r="G54" i="2"/>
  <c r="G13" i="2"/>
  <c r="G12" i="2"/>
  <c r="N5" i="9" l="1"/>
  <c r="N6" i="9"/>
  <c r="N7" i="9"/>
  <c r="N8" i="9"/>
  <c r="N9" i="9"/>
  <c r="N10" i="9"/>
  <c r="P16" i="9" l="1"/>
  <c r="O16" i="9"/>
  <c r="O18" i="9" s="1"/>
  <c r="P18" i="9" l="1"/>
  <c r="M177" i="2"/>
  <c r="A64" i="2"/>
  <c r="A44" i="2"/>
  <c r="A24" i="2"/>
  <c r="A2" i="2"/>
  <c r="K177" i="2" l="1"/>
  <c r="D16" i="9" l="1"/>
  <c r="N16" i="9"/>
  <c r="M16" i="9"/>
  <c r="L16" i="9"/>
  <c r="M238" i="2" s="1"/>
  <c r="K238" i="2" s="1"/>
  <c r="K16" i="9"/>
  <c r="J16" i="9"/>
  <c r="I16" i="9"/>
  <c r="H16" i="9"/>
  <c r="M12" i="2" s="1"/>
  <c r="G16" i="9"/>
  <c r="F16" i="9"/>
  <c r="E16" i="9"/>
  <c r="E18" i="9" l="1"/>
  <c r="M75" i="2"/>
  <c r="K75" i="2" s="1"/>
  <c r="M158" i="2"/>
  <c r="K158" i="2" s="1"/>
  <c r="M96" i="2"/>
  <c r="K96" i="2" s="1"/>
  <c r="M54" i="2"/>
  <c r="K54" i="2" s="1"/>
  <c r="M139" i="2"/>
  <c r="K139" i="2" s="1"/>
  <c r="M34" i="2"/>
  <c r="M196" i="2"/>
  <c r="K196" i="2" s="1"/>
  <c r="M236" i="2"/>
  <c r="K236" i="2" s="1"/>
  <c r="M74" i="2"/>
  <c r="K74" i="2" s="1"/>
  <c r="M215" i="2"/>
  <c r="K215" i="2" s="1"/>
  <c r="M117" i="2"/>
  <c r="K117" i="2" s="1"/>
  <c r="M13" i="2"/>
  <c r="K13" i="2" s="1"/>
  <c r="D18" i="9"/>
  <c r="I34" i="2" l="1"/>
  <c r="M35" i="2"/>
  <c r="I35" i="2" s="1"/>
  <c r="K34" i="2"/>
  <c r="M216" i="2"/>
  <c r="K216" i="2" s="1"/>
  <c r="M118" i="2"/>
  <c r="K118" i="2" s="1"/>
  <c r="M237" i="2"/>
  <c r="K237" i="2" s="1"/>
  <c r="K12" i="2"/>
  <c r="A244" i="2"/>
  <c r="A241" i="2"/>
  <c r="A184" i="2"/>
  <c r="A181" i="2"/>
  <c r="A82" i="2"/>
  <c r="A79" i="2"/>
  <c r="A17" i="2"/>
  <c r="H34" i="2" l="1"/>
  <c r="K35" i="2"/>
  <c r="M14" i="2"/>
  <c r="K14" i="2"/>
  <c r="J14" i="2" s="1"/>
  <c r="H12" i="2"/>
  <c r="H237" i="2"/>
  <c r="H216" i="2"/>
  <c r="H118" i="2"/>
  <c r="J35" i="2" l="1"/>
  <c r="H35" i="2"/>
  <c r="AZ5" i="9"/>
  <c r="AZ6" i="9"/>
  <c r="AZ7" i="9"/>
  <c r="AZ8" i="9"/>
  <c r="AZ9" i="9"/>
  <c r="AZ10" i="9"/>
  <c r="AY5" i="9"/>
  <c r="AY6" i="9"/>
  <c r="AY7" i="9"/>
  <c r="AY8" i="9"/>
  <c r="AY9" i="9"/>
  <c r="AY10" i="9"/>
  <c r="AX5" i="9"/>
  <c r="AX6" i="9"/>
  <c r="AX7" i="9"/>
  <c r="AX8" i="9"/>
  <c r="AX9" i="9"/>
  <c r="AX10" i="9"/>
  <c r="AW5" i="9"/>
  <c r="AW6" i="9"/>
  <c r="AW7" i="9"/>
  <c r="AW8" i="9"/>
  <c r="AW9" i="9"/>
  <c r="AW10" i="9"/>
  <c r="AV5" i="9"/>
  <c r="AV6" i="9"/>
  <c r="AV7" i="9"/>
  <c r="AV8" i="9"/>
  <c r="AV9" i="9"/>
  <c r="AV10" i="9"/>
  <c r="AU5" i="9"/>
  <c r="AU6" i="9"/>
  <c r="AU7" i="9"/>
  <c r="AU8" i="9"/>
  <c r="AU9" i="9"/>
  <c r="AU10" i="9"/>
  <c r="AT5" i="9"/>
  <c r="AT6" i="9"/>
  <c r="AT7" i="9"/>
  <c r="AT8" i="9"/>
  <c r="AT9" i="9"/>
  <c r="AT10" i="9"/>
  <c r="AQ5" i="9" l="1"/>
  <c r="AQ6" i="9"/>
  <c r="AQ7" i="9"/>
  <c r="AQ8" i="9"/>
  <c r="AQ9" i="9"/>
  <c r="AQ10" i="9"/>
  <c r="AP5" i="9"/>
  <c r="AP6" i="9"/>
  <c r="AP7" i="9"/>
  <c r="AP8" i="9"/>
  <c r="AP9" i="9"/>
  <c r="AP10" i="9"/>
  <c r="AS5" i="9"/>
  <c r="AS6" i="9"/>
  <c r="AS7" i="9"/>
  <c r="AS8" i="9"/>
  <c r="AS9" i="9"/>
  <c r="AS10" i="9"/>
  <c r="AR5" i="9"/>
  <c r="AR6" i="9"/>
  <c r="AR7" i="9"/>
  <c r="AR8" i="9"/>
  <c r="AR9" i="9"/>
  <c r="AR10" i="9"/>
  <c r="AO5" i="9"/>
  <c r="AO6" i="9"/>
  <c r="AO7" i="9"/>
  <c r="AO8" i="9"/>
  <c r="AO9" i="9"/>
  <c r="AO10" i="9"/>
  <c r="AN5" i="9"/>
  <c r="AN6" i="9"/>
  <c r="AN7" i="9"/>
  <c r="AN8" i="9"/>
  <c r="AN9" i="9"/>
  <c r="AN10" i="9"/>
  <c r="AM5" i="9"/>
  <c r="AM6" i="9"/>
  <c r="AM7" i="9"/>
  <c r="AM8" i="9"/>
  <c r="AM9" i="9"/>
  <c r="AM10" i="9"/>
  <c r="AL5" i="9"/>
  <c r="AL6" i="9"/>
  <c r="AL7" i="9"/>
  <c r="AL8" i="9"/>
  <c r="AL9" i="9"/>
  <c r="AL10" i="9"/>
  <c r="AK5" i="9"/>
  <c r="AK6" i="9"/>
  <c r="AK7" i="9"/>
  <c r="AK8" i="9"/>
  <c r="AK9" i="9"/>
  <c r="AK10" i="9"/>
  <c r="AJ5" i="9"/>
  <c r="AJ6" i="9"/>
  <c r="AJ7" i="9"/>
  <c r="AJ8" i="9"/>
  <c r="AJ9" i="9"/>
  <c r="AJ10" i="9"/>
  <c r="AI5" i="9"/>
  <c r="AI6" i="9"/>
  <c r="AI7" i="9"/>
  <c r="AI8" i="9"/>
  <c r="AI9" i="9"/>
  <c r="AI10" i="9"/>
  <c r="AH5" i="9"/>
  <c r="AH6" i="9"/>
  <c r="AH7" i="9"/>
  <c r="AH8" i="9"/>
  <c r="AH9" i="9"/>
  <c r="AH10" i="9"/>
  <c r="AG5" i="9"/>
  <c r="AG6" i="9"/>
  <c r="AG7" i="9"/>
  <c r="AG8" i="9"/>
  <c r="AG9" i="9"/>
  <c r="AG10" i="9"/>
  <c r="AF5" i="9"/>
  <c r="AF6" i="9"/>
  <c r="AF7" i="9"/>
  <c r="AF8" i="9"/>
  <c r="AF9" i="9"/>
  <c r="AF10" i="9"/>
  <c r="AE5" i="9"/>
  <c r="AE6" i="9"/>
  <c r="AE7" i="9"/>
  <c r="AE8" i="9"/>
  <c r="AE9" i="9"/>
  <c r="AE10" i="9"/>
  <c r="AD5" i="9"/>
  <c r="AD6" i="9"/>
  <c r="AD7" i="9"/>
  <c r="AD8" i="9"/>
  <c r="AD9" i="9"/>
  <c r="AD10" i="9"/>
  <c r="AC5" i="9"/>
  <c r="AC6" i="9"/>
  <c r="AC7" i="9"/>
  <c r="AC8" i="9"/>
  <c r="AC9" i="9"/>
  <c r="AC10" i="9"/>
  <c r="AB5" i="9"/>
  <c r="AB6" i="9"/>
  <c r="AB7" i="9"/>
  <c r="AB8" i="9"/>
  <c r="AB9" i="9"/>
  <c r="AB10" i="9"/>
  <c r="AA5" i="9"/>
  <c r="AA6" i="9"/>
  <c r="AA7" i="9"/>
  <c r="AA8" i="9"/>
  <c r="AA9" i="9"/>
  <c r="AA10" i="9"/>
  <c r="Z5" i="9"/>
  <c r="Z6" i="9"/>
  <c r="Z7" i="9"/>
  <c r="Z8" i="9"/>
  <c r="Z9" i="9"/>
  <c r="Z10" i="9"/>
  <c r="Y5" i="9"/>
  <c r="Y6" i="9"/>
  <c r="Y7" i="9"/>
  <c r="Y8" i="9"/>
  <c r="Y9" i="9"/>
  <c r="Y10" i="9"/>
  <c r="X5" i="9"/>
  <c r="X6" i="9"/>
  <c r="X7" i="9"/>
  <c r="X8" i="9"/>
  <c r="X9" i="9"/>
  <c r="X10" i="9"/>
  <c r="W5" i="9"/>
  <c r="W6" i="9"/>
  <c r="W7" i="9"/>
  <c r="W8" i="9"/>
  <c r="W9" i="9"/>
  <c r="W10" i="9"/>
  <c r="V5" i="9"/>
  <c r="V6" i="9"/>
  <c r="V7" i="9"/>
  <c r="V8" i="9"/>
  <c r="V9" i="9"/>
  <c r="V10" i="9"/>
  <c r="U5" i="9"/>
  <c r="U6" i="9"/>
  <c r="U7" i="9"/>
  <c r="U8" i="9"/>
  <c r="U9" i="9"/>
  <c r="U10" i="9"/>
  <c r="S5" i="9"/>
  <c r="S6" i="9"/>
  <c r="S7" i="9"/>
  <c r="S8" i="9"/>
  <c r="S9" i="9"/>
  <c r="S10" i="9"/>
  <c r="T5" i="9"/>
  <c r="T6" i="9"/>
  <c r="T7" i="9"/>
  <c r="T8" i="9"/>
  <c r="T9" i="9"/>
  <c r="T10" i="9"/>
  <c r="R5" i="9"/>
  <c r="R6" i="9"/>
  <c r="R7" i="9"/>
  <c r="Q5" i="9"/>
  <c r="Q6" i="9"/>
  <c r="Q7" i="9"/>
  <c r="Q8" i="9"/>
  <c r="P5" i="9"/>
  <c r="P6" i="9"/>
  <c r="P7" i="9"/>
  <c r="O5" i="9"/>
  <c r="O6" i="9"/>
  <c r="O7" i="9"/>
  <c r="M5" i="9"/>
  <c r="M6" i="9"/>
  <c r="M7" i="9"/>
  <c r="M8" i="9"/>
  <c r="M9" i="9"/>
  <c r="M10" i="9"/>
  <c r="L5" i="9"/>
  <c r="L6" i="9"/>
  <c r="L7" i="9"/>
  <c r="L8" i="9"/>
  <c r="L9" i="9"/>
  <c r="L10" i="9"/>
  <c r="K5" i="9"/>
  <c r="K6" i="9"/>
  <c r="K7" i="9"/>
  <c r="K8" i="9"/>
  <c r="K9" i="9"/>
  <c r="K10" i="9"/>
  <c r="J5" i="9"/>
  <c r="J6" i="9"/>
  <c r="J7" i="9"/>
  <c r="J8" i="9"/>
  <c r="J9" i="9"/>
  <c r="J10" i="9"/>
  <c r="I5" i="9"/>
  <c r="I6" i="9"/>
  <c r="I7" i="9"/>
  <c r="I8" i="9"/>
  <c r="I9" i="9"/>
  <c r="I10" i="9"/>
  <c r="H5" i="9"/>
  <c r="H6" i="9"/>
  <c r="H7" i="9"/>
  <c r="H8" i="9"/>
  <c r="H9" i="9"/>
  <c r="H10" i="9"/>
  <c r="G5" i="9"/>
  <c r="G6" i="9"/>
  <c r="G7" i="9"/>
  <c r="G8" i="9"/>
  <c r="G9" i="9"/>
  <c r="G10" i="9"/>
  <c r="F5" i="9"/>
  <c r="F6" i="9"/>
  <c r="F7" i="9"/>
  <c r="F8" i="9"/>
  <c r="F9" i="9"/>
  <c r="F10" i="9"/>
  <c r="E5" i="9"/>
  <c r="E6" i="9"/>
  <c r="E7" i="9"/>
  <c r="E8" i="9"/>
  <c r="E9" i="9"/>
  <c r="E10" i="9"/>
  <c r="D5" i="9"/>
  <c r="D6" i="9"/>
  <c r="D7" i="9"/>
  <c r="D8" i="9"/>
  <c r="D9" i="9"/>
  <c r="D10" i="9"/>
  <c r="C5" i="9"/>
  <c r="C6" i="9"/>
  <c r="C7" i="9"/>
  <c r="C8" i="9"/>
  <c r="C9" i="9"/>
  <c r="C10" i="9"/>
  <c r="R8" i="9" l="1"/>
  <c r="R9" i="9"/>
  <c r="R10" i="9"/>
  <c r="Q9" i="9"/>
  <c r="Q10" i="9"/>
  <c r="P8" i="9"/>
  <c r="P9" i="9"/>
  <c r="P10" i="9"/>
  <c r="O8" i="9" l="1"/>
  <c r="O9" i="9"/>
  <c r="O10" i="9"/>
  <c r="D244" i="2"/>
  <c r="C244" i="2"/>
  <c r="B244" i="2"/>
  <c r="D223" i="2"/>
  <c r="C223" i="2"/>
  <c r="B223" i="2"/>
  <c r="A223" i="2"/>
  <c r="A220" i="2"/>
  <c r="D202" i="2"/>
  <c r="C202" i="2"/>
  <c r="B202" i="2"/>
  <c r="A202" i="2"/>
  <c r="A199" i="2"/>
  <c r="D184" i="2"/>
  <c r="C184" i="2"/>
  <c r="B184" i="2"/>
  <c r="D164" i="2"/>
  <c r="C164" i="2"/>
  <c r="B164" i="2"/>
  <c r="A164" i="2"/>
  <c r="A161" i="2"/>
  <c r="D145" i="2"/>
  <c r="C145" i="2"/>
  <c r="B145" i="2"/>
  <c r="A145" i="2"/>
  <c r="A142" i="2"/>
  <c r="D103" i="2" l="1"/>
  <c r="C103" i="2"/>
  <c r="B103" i="2"/>
  <c r="A103" i="2"/>
  <c r="A100" i="2"/>
  <c r="D61" i="2"/>
  <c r="C61" i="2"/>
  <c r="B61" i="2"/>
  <c r="A61" i="2"/>
  <c r="A58" i="2"/>
  <c r="D41" i="2"/>
  <c r="C41" i="2"/>
  <c r="B41" i="2"/>
  <c r="A41" i="2"/>
  <c r="A38" i="2"/>
  <c r="D124" i="2"/>
  <c r="C124" i="2"/>
  <c r="B124" i="2"/>
  <c r="A124" i="2"/>
  <c r="A121" i="2"/>
  <c r="I238" i="2"/>
  <c r="H238" i="2"/>
  <c r="I237" i="2"/>
  <c r="H236" i="2"/>
  <c r="I216" i="2"/>
  <c r="H215" i="2"/>
  <c r="H177" i="2"/>
  <c r="H158" i="2"/>
  <c r="H139" i="2"/>
  <c r="I118" i="2"/>
  <c r="H117" i="2"/>
  <c r="H96" i="2"/>
  <c r="I75" i="2"/>
  <c r="H75" i="2"/>
  <c r="H74" i="2"/>
  <c r="H54" i="2"/>
  <c r="I196" i="2" l="1"/>
  <c r="M197" i="2"/>
  <c r="I197" i="2" s="1"/>
  <c r="H11" i="8" s="1"/>
  <c r="H23" i="8"/>
  <c r="H35" i="8"/>
  <c r="H47" i="8"/>
  <c r="M76" i="2"/>
  <c r="I76" i="2" s="1"/>
  <c r="H5" i="8" s="1"/>
  <c r="I74" i="2"/>
  <c r="M140" i="2"/>
  <c r="I140" i="2" s="1"/>
  <c r="H8" i="8" s="1"/>
  <c r="I139" i="2"/>
  <c r="I215" i="2"/>
  <c r="M217" i="2"/>
  <c r="I217" i="2" s="1"/>
  <c r="H12" i="8" s="1"/>
  <c r="H16" i="8"/>
  <c r="H20" i="8"/>
  <c r="H24" i="8"/>
  <c r="H28" i="8"/>
  <c r="H32" i="8"/>
  <c r="H36" i="8"/>
  <c r="H40" i="8"/>
  <c r="H44" i="8"/>
  <c r="H48" i="8"/>
  <c r="I117" i="2"/>
  <c r="M119" i="2"/>
  <c r="I119" i="2" s="1"/>
  <c r="H7" i="8" s="1"/>
  <c r="H27" i="8"/>
  <c r="H39" i="8"/>
  <c r="I158" i="2"/>
  <c r="M159" i="2"/>
  <c r="I159" i="2" s="1"/>
  <c r="H9" i="8" s="1"/>
  <c r="I236" i="2"/>
  <c r="M239" i="2"/>
  <c r="I239" i="2" s="1"/>
  <c r="H13" i="8" s="1"/>
  <c r="H17" i="8"/>
  <c r="H21" i="8"/>
  <c r="H25" i="8"/>
  <c r="H29" i="8"/>
  <c r="H33" i="8"/>
  <c r="H37" i="8"/>
  <c r="H41" i="8"/>
  <c r="H45" i="8"/>
  <c r="H49" i="8"/>
  <c r="M55" i="2"/>
  <c r="I55" i="2" s="1"/>
  <c r="H4" i="8" s="1"/>
  <c r="I54" i="2"/>
  <c r="H15" i="8"/>
  <c r="H19" i="8"/>
  <c r="H31" i="8"/>
  <c r="H43" i="8"/>
  <c r="H3" i="8"/>
  <c r="M97" i="2"/>
  <c r="I97" i="2" s="1"/>
  <c r="H6" i="8" s="1"/>
  <c r="I96" i="2"/>
  <c r="M178" i="2"/>
  <c r="I178" i="2" s="1"/>
  <c r="H10" i="8" s="1"/>
  <c r="I177" i="2"/>
  <c r="H14" i="8"/>
  <c r="H18" i="8"/>
  <c r="H22" i="8"/>
  <c r="H26" i="8"/>
  <c r="H30" i="8"/>
  <c r="H34" i="8"/>
  <c r="H38" i="8"/>
  <c r="H42" i="8"/>
  <c r="H46" i="8"/>
  <c r="H50" i="8"/>
  <c r="K197" i="2"/>
  <c r="H196" i="2"/>
  <c r="K97" i="2"/>
  <c r="J97" i="2" s="1"/>
  <c r="K178" i="2"/>
  <c r="K55" i="2"/>
  <c r="K119" i="2"/>
  <c r="J119" i="2" s="1"/>
  <c r="K159" i="2"/>
  <c r="J159" i="2" s="1"/>
  <c r="K239" i="2"/>
  <c r="K76" i="2"/>
  <c r="J76" i="2" s="1"/>
  <c r="K140" i="2"/>
  <c r="J140" i="2" s="1"/>
  <c r="K217" i="2"/>
  <c r="H13" i="2"/>
  <c r="I13" i="2"/>
  <c r="G17" i="8" l="1"/>
  <c r="G27" i="8"/>
  <c r="H55" i="2"/>
  <c r="G4" i="8" s="1"/>
  <c r="J55" i="2"/>
  <c r="G43" i="8"/>
  <c r="H197" i="2"/>
  <c r="G11" i="8" s="1"/>
  <c r="J197" i="2"/>
  <c r="G25" i="8"/>
  <c r="G22" i="8"/>
  <c r="H217" i="2"/>
  <c r="G12" i="8" s="1"/>
  <c r="J217" i="2"/>
  <c r="H239" i="2"/>
  <c r="G13" i="8" s="1"/>
  <c r="J239" i="2"/>
  <c r="G34" i="8"/>
  <c r="H178" i="2"/>
  <c r="G10" i="8" s="1"/>
  <c r="J178" i="2"/>
  <c r="G36" i="8"/>
  <c r="G20" i="8"/>
  <c r="G15" i="8"/>
  <c r="G18" i="8"/>
  <c r="G3" i="8"/>
  <c r="I12" i="2"/>
  <c r="I14" i="2"/>
  <c r="G24" i="8"/>
  <c r="H159" i="2"/>
  <c r="G9" i="8" s="1"/>
  <c r="G30" i="8"/>
  <c r="G39" i="8"/>
  <c r="G19" i="8"/>
  <c r="H97" i="2"/>
  <c r="G6" i="8" s="1"/>
  <c r="H76" i="2"/>
  <c r="G5" i="8" s="1"/>
  <c r="G37" i="8"/>
  <c r="G21" i="8"/>
  <c r="G38" i="8"/>
  <c r="H119" i="2"/>
  <c r="G7" i="8" s="1"/>
  <c r="G31" i="8"/>
  <c r="G40" i="8"/>
  <c r="H140" i="2"/>
  <c r="G8" i="8" s="1"/>
  <c r="G41" i="8"/>
  <c r="G42" i="8"/>
  <c r="G48" i="8"/>
  <c r="G32" i="8"/>
  <c r="G16" i="8"/>
  <c r="G49" i="8"/>
  <c r="G33" i="8"/>
  <c r="G50" i="8"/>
  <c r="G35" i="8"/>
  <c r="G47" i="8"/>
  <c r="G14" i="8"/>
  <c r="G44" i="8"/>
  <c r="G28" i="8"/>
  <c r="G45" i="8"/>
  <c r="G29" i="8"/>
  <c r="G46" i="8"/>
  <c r="G23" i="8"/>
  <c r="G26" i="8"/>
  <c r="C4" i="9"/>
  <c r="C11" i="9" s="1"/>
  <c r="M4" i="9"/>
  <c r="M11" i="9" s="1"/>
  <c r="H14" i="2" l="1"/>
  <c r="G2" i="8" s="1"/>
  <c r="H2" i="8"/>
  <c r="I1" i="8" s="1"/>
  <c r="N18" i="9" l="1"/>
  <c r="L18" i="9"/>
  <c r="J18" i="9"/>
  <c r="I18" i="9"/>
  <c r="H18" i="9"/>
  <c r="G18" i="9"/>
  <c r="F18" i="9"/>
  <c r="M18" i="9" l="1"/>
  <c r="K18" i="9"/>
  <c r="I226" i="2" l="1"/>
  <c r="I205" i="2"/>
  <c r="I186" i="2"/>
  <c r="I167" i="2"/>
  <c r="I148" i="2"/>
  <c r="I129" i="2"/>
  <c r="I107" i="2"/>
  <c r="I86" i="2"/>
  <c r="I64" i="2"/>
  <c r="I44" i="2"/>
  <c r="F3" i="8" l="1"/>
  <c r="F4" i="8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2" i="8"/>
  <c r="C50" i="8"/>
  <c r="C3" i="8"/>
  <c r="C4" i="8"/>
  <c r="C5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2" i="8"/>
  <c r="B82" i="2" l="1"/>
  <c r="B20" i="2"/>
  <c r="D227" i="2"/>
  <c r="D206" i="2"/>
  <c r="D187" i="2"/>
  <c r="D168" i="2"/>
  <c r="D149" i="2"/>
  <c r="D130" i="2"/>
  <c r="D108" i="2"/>
  <c r="D87" i="2"/>
  <c r="D65" i="2"/>
  <c r="D45" i="2"/>
  <c r="D25" i="2"/>
  <c r="D226" i="2"/>
  <c r="D205" i="2"/>
  <c r="D186" i="2"/>
  <c r="D167" i="2"/>
  <c r="D148" i="2"/>
  <c r="D129" i="2"/>
  <c r="D107" i="2"/>
  <c r="D86" i="2"/>
  <c r="D64" i="2"/>
  <c r="D44" i="2"/>
  <c r="D24" i="2"/>
  <c r="D20" i="2" l="1"/>
  <c r="C20" i="2"/>
  <c r="D82" i="2" l="1"/>
  <c r="C82" i="2"/>
  <c r="A20" i="2" l="1"/>
  <c r="D4" i="9" l="1"/>
  <c r="D11" i="9" s="1"/>
  <c r="G35" i="2" s="1"/>
  <c r="E4" i="9"/>
  <c r="E11" i="9" s="1"/>
  <c r="F4" i="9"/>
  <c r="F11" i="9" s="1"/>
  <c r="G4" i="9"/>
  <c r="G11" i="9" s="1"/>
  <c r="G14" i="2"/>
  <c r="H4" i="9"/>
  <c r="H11" i="9" s="1"/>
  <c r="I4" i="9"/>
  <c r="I11" i="9" s="1"/>
  <c r="J4" i="9"/>
  <c r="J11" i="9" s="1"/>
  <c r="K4" i="9"/>
  <c r="K11" i="9" s="1"/>
  <c r="L4" i="9"/>
  <c r="L11" i="9" s="1"/>
  <c r="AW4" i="9"/>
  <c r="AW11" i="9" s="1"/>
  <c r="AZ4" i="9"/>
  <c r="AZ11" i="9" s="1"/>
  <c r="AY4" i="9"/>
  <c r="AY11" i="9" s="1"/>
  <c r="AX4" i="9"/>
  <c r="AX11" i="9" s="1"/>
  <c r="AV4" i="9"/>
  <c r="AV11" i="9" s="1"/>
  <c r="AU4" i="9"/>
  <c r="AU11" i="9" s="1"/>
  <c r="AT4" i="9"/>
  <c r="AT11" i="9" s="1"/>
  <c r="AS4" i="9"/>
  <c r="AS11" i="9" s="1"/>
  <c r="AR4" i="9"/>
  <c r="AR11" i="9" s="1"/>
  <c r="AQ4" i="9"/>
  <c r="AQ11" i="9" s="1"/>
  <c r="AP4" i="9"/>
  <c r="AP11" i="9" s="1"/>
  <c r="AO4" i="9"/>
  <c r="AO11" i="9" s="1"/>
  <c r="AN4" i="9"/>
  <c r="AN11" i="9" s="1"/>
  <c r="AM4" i="9"/>
  <c r="AM11" i="9" s="1"/>
  <c r="AL4" i="9"/>
  <c r="AL11" i="9" s="1"/>
  <c r="AK4" i="9"/>
  <c r="AK11" i="9" s="1"/>
  <c r="AJ4" i="9"/>
  <c r="AJ11" i="9" s="1"/>
  <c r="AI4" i="9"/>
  <c r="AI11" i="9" s="1"/>
  <c r="AH4" i="9"/>
  <c r="AH11" i="9" s="1"/>
  <c r="AG4" i="9"/>
  <c r="AG11" i="9" s="1"/>
  <c r="AF4" i="9"/>
  <c r="AF11" i="9" s="1"/>
  <c r="AE4" i="9"/>
  <c r="AE11" i="9" s="1"/>
  <c r="AD4" i="9"/>
  <c r="AD11" i="9" s="1"/>
  <c r="AC4" i="9"/>
  <c r="AC11" i="9" s="1"/>
  <c r="AB4" i="9"/>
  <c r="AB11" i="9" s="1"/>
  <c r="AA4" i="9"/>
  <c r="AA11" i="9" s="1"/>
  <c r="Z4" i="9"/>
  <c r="Z11" i="9" s="1"/>
  <c r="Y4" i="9"/>
  <c r="Y11" i="9" s="1"/>
  <c r="X4" i="9"/>
  <c r="X11" i="9" s="1"/>
  <c r="W4" i="9"/>
  <c r="W11" i="9" s="1"/>
  <c r="V4" i="9"/>
  <c r="V11" i="9" s="1"/>
  <c r="U4" i="9"/>
  <c r="U11" i="9" s="1"/>
  <c r="T4" i="9"/>
  <c r="T11" i="9" s="1"/>
  <c r="S4" i="9"/>
  <c r="S11" i="9" s="1"/>
  <c r="R4" i="9"/>
  <c r="R11" i="9" s="1"/>
  <c r="Q4" i="9"/>
  <c r="Q11" i="9" s="1"/>
  <c r="P4" i="9"/>
  <c r="P11" i="9" s="1"/>
  <c r="O4" i="9"/>
  <c r="O11" i="9" s="1"/>
  <c r="N4" i="9"/>
  <c r="N11" i="9" s="1"/>
  <c r="G239" i="2" l="1"/>
  <c r="G197" i="2"/>
  <c r="G178" i="2"/>
  <c r="G97" i="2"/>
  <c r="G159" i="2"/>
  <c r="G76" i="2"/>
  <c r="G217" i="2"/>
  <c r="G140" i="2"/>
  <c r="G55" i="2"/>
  <c r="I24" i="2" l="1"/>
  <c r="I2" i="2"/>
  <c r="G119" i="2" l="1"/>
  <c r="A1" i="2"/>
</calcChain>
</file>

<file path=xl/sharedStrings.xml><?xml version="1.0" encoding="utf-8"?>
<sst xmlns="http://schemas.openxmlformats.org/spreadsheetml/2006/main" count="299" uniqueCount="57">
  <si>
    <t>ä³ïíÇñ³ïáõ §ìî´-Ð³Û³ëï³Ý µ³ÝÏ¦ ö´À</t>
  </si>
  <si>
    <t>Заказчик ЗАО “Банк ВТБ (Армения)”</t>
  </si>
  <si>
    <t>Èáï N Лот  N</t>
  </si>
  <si>
    <t>Ð/Ð      П/Н</t>
  </si>
  <si>
    <t>ø³Ý³Ï Кол</t>
  </si>
  <si>
    <t>ÈáïÇ  ³Ýí³ÝáõÙÁ                 Название  лота</t>
  </si>
  <si>
    <t xml:space="preserve">ÀÝ¹Ñ.ù³ßÁ Общ.вес      </t>
  </si>
  <si>
    <t>Ù³ï³ÝÇ, кольцо</t>
  </si>
  <si>
    <t>ÁÝ¹³Ù»ÝÁ,  итого</t>
  </si>
  <si>
    <t>ÊÝ¹ñ³Ñ³ñáõÛó ³ÏïÇíÝ»ñÇ Ñ»ï</t>
  </si>
  <si>
    <t>Начальник  Управления  по  работе</t>
  </si>
  <si>
    <t>í½Ýáó, колье</t>
  </si>
  <si>
    <t>Ë³ã, Ù³ï³ÝÇ, ûÕ, крест, кольцо, серьги</t>
  </si>
  <si>
    <t>ßÕÃ³, цепь</t>
  </si>
  <si>
    <t>ûÕ, серьги</t>
  </si>
  <si>
    <t>Ù³ï³ÝÇ, ßÕÃ³, ûÕ, кольцо,цепь, серьги</t>
  </si>
  <si>
    <t>DATE</t>
  </si>
  <si>
    <t>TOTAL</t>
  </si>
  <si>
    <t>ëÛáõÝ     Ñ³í»É.</t>
  </si>
  <si>
    <t>Ù³ï³ÝÇ, Ã¨Ýáó, ûÕ, кольцо, браслет, серьги</t>
  </si>
  <si>
    <t>Ð³ïÙ³Ý ·ÇÝ
Цена отсичения</t>
  </si>
  <si>
    <t>êÏ½µÝ.·ÇÝÁ 
Старт цена AMD</t>
  </si>
  <si>
    <t>Номер договора</t>
  </si>
  <si>
    <t>Стартовая цена золотых изделий</t>
  </si>
  <si>
    <t>ORVA DRUTYAMB 999 HARGI GINY</t>
  </si>
  <si>
    <t>№</t>
  </si>
  <si>
    <t>Ø³Ýñ³Í³Ë µÇ½Ý»ëÇ</t>
  </si>
  <si>
    <t xml:space="preserve">³ßË³ï³ÝùÇ í³ñãáõÃÛ³Ý å»ï` </t>
  </si>
  <si>
    <t xml:space="preserve"> с проблемными  активами розничного бизнеса </t>
  </si>
  <si>
    <t>².Ø³ñ·³ñÛ³Ý</t>
  </si>
  <si>
    <t>А.Маргарян</t>
  </si>
  <si>
    <t xml:space="preserve">Номер </t>
  </si>
  <si>
    <t>Spitak vosku tokos</t>
  </si>
  <si>
    <t>Diskont</t>
  </si>
  <si>
    <t>Желтое золото ЦБ - старт</t>
  </si>
  <si>
    <t>Белое золото ЦБ- старт</t>
  </si>
  <si>
    <t>àëÏÇ (Ñ³ñ·)    
 Золото (проба)</t>
  </si>
  <si>
    <t>դեղին/желтое</t>
  </si>
  <si>
    <t>սպիտակ/белое</t>
  </si>
  <si>
    <t>(Ð³Ù³Ó³ÛÝ §§ՎՏԲ-Հայաստան Բանկ¦ ՓԲԸ գրավ հանդիսացող ոսկյա իրերի/թանկարժեք քարերի արտադատական իրացման կարգի¦ )</t>
  </si>
  <si>
    <t>(Согласно ”Порядку о внесудебной реализации золотых изделий/дрогоценных камней, являющихся залогом ЗАО ”Банк ВТБ (Армения)””)</t>
  </si>
  <si>
    <t>ìî´_26_0095</t>
  </si>
  <si>
    <t>ìî´_26_0096</t>
  </si>
  <si>
    <t>ìî´_26_0097</t>
  </si>
  <si>
    <t>ìî´_26_0098</t>
  </si>
  <si>
    <t>ìî´_26_0099</t>
  </si>
  <si>
    <t>ìî´_26_0100</t>
  </si>
  <si>
    <t>ìî´_26_0101</t>
  </si>
  <si>
    <t>ìî´_26_0102</t>
  </si>
  <si>
    <t>ìî´_26_0103</t>
  </si>
  <si>
    <t>ìî´_26_0104</t>
  </si>
  <si>
    <t>ìî´_26_0105</t>
  </si>
  <si>
    <t>ìî´_26_0106</t>
  </si>
  <si>
    <t xml:space="preserve">Ù³ï³ÝÇ, кольцо </t>
  </si>
  <si>
    <t>Ë³ã, ßÕÃ³, Ï³Ë³½³ñ¹ крест, цепь, кулон</t>
  </si>
  <si>
    <t>Ù³ï³ÝÇ, Ã¨Ýáó, ûÕ, Ë³ã, кольцо, браслет, серьги, крест</t>
  </si>
  <si>
    <t>ßÕÃ³, Ï³Ë³½³ñ¹, ûÕ. цепь, кулон, серьги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</si>
</sst>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_-* #,##0.00_-;\-* #,##0.00_-;_-* &quot;-&quot;??_-;_-@_-"/>
    <numFmt numFmtId="165" formatCode="_-* #,##0.00\ _դ_ր_._-;\-* #,##0.00\ _դ_ր_._-;_-* &quot;-&quot;??\ _դ_ր_._-;_-@_-"/>
    <numFmt numFmtId="166" formatCode="0.0"/>
    <numFmt numFmtId="167" formatCode="0.0000000"/>
    <numFmt numFmtId="168" formatCode="_(* #,##0_);_(* \(#,##0\);_(* &quot;-&quot;??_);_(@_)"/>
    <numFmt numFmtId="169" formatCode="#,##0.000"/>
    <numFmt numFmtId="170" formatCode="_(* #,##0.0_);_(* \(#,##0.0\);_(* &quot;-&quot;??_);_(@_)"/>
    <numFmt numFmtId="171" formatCode="_(* #,##0.0000_);_(* \(#,##0.0000\);_(* &quot;-&quot;??_);_(@_)"/>
  </numFmts>
  <fonts count="17" x14ac:knownFonts="1">
    <font>
      <sz val="11"/>
      <color theme="1"/>
      <name val="Calibri"/>
      <family val="2"/>
      <scheme val="minor"/>
    </font>
    <font>
      <sz val="12"/>
      <name val="Arial Armenian"/>
      <family val="2"/>
    </font>
    <font>
      <sz val="12"/>
      <name val="Arial"/>
      <family val="2"/>
    </font>
    <font>
      <sz val="10"/>
      <name val="Arial"/>
      <family val="2"/>
    </font>
    <font>
      <sz val="12"/>
      <color theme="1"/>
      <name val="Arial Armenian"/>
      <family val="2"/>
    </font>
    <font>
      <sz val="10"/>
      <color theme="1"/>
      <name val="Arial Armenian"/>
      <family val="2"/>
    </font>
    <font>
      <sz val="11"/>
      <color theme="1"/>
      <name val="Arial Armenian"/>
      <family val="2"/>
    </font>
    <font>
      <b/>
      <sz val="12"/>
      <color theme="1"/>
      <name val="Arial Armenian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1"/>
      <name val="Arial Armenian"/>
      <family val="2"/>
    </font>
    <font>
      <sz val="16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sz val="12"/>
      <color theme="0" tint="-4.9989318521683403E-2"/>
      <name val="Arial Armenian"/>
      <family val="2"/>
    </font>
    <font>
      <b/>
      <sz val="20"/>
      <color theme="1"/>
      <name val="Arial Armenian"/>
      <family val="2"/>
    </font>
    <font>
      <sz val="8"/>
      <color theme="0" tint="-4.9989318521683403E-2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theme="5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0" fontId="9" fillId="5" borderId="0" applyNumberFormat="0" applyBorder="0" applyAlignment="0" applyProtection="0"/>
    <xf numFmtId="9" fontId="8" fillId="0" borderId="0" applyFont="0" applyFill="0" applyBorder="0" applyAlignment="0" applyProtection="0"/>
  </cellStyleXfs>
  <cellXfs count="115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/>
    <xf numFmtId="0" fontId="5" fillId="0" borderId="3" xfId="0" applyFont="1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4" fillId="3" borderId="0" xfId="0" applyFont="1" applyFill="1"/>
    <xf numFmtId="0" fontId="6" fillId="3" borderId="0" xfId="0" applyFont="1" applyFill="1"/>
    <xf numFmtId="0" fontId="4" fillId="3" borderId="0" xfId="0" applyFont="1" applyFill="1" applyAlignment="1">
      <alignment horizontal="center" vertical="center"/>
    </xf>
    <xf numFmtId="49" fontId="7" fillId="4" borderId="0" xfId="0" applyNumberFormat="1" applyFont="1" applyFill="1" applyAlignment="1">
      <alignment horizontal="center" vertical="center"/>
    </xf>
    <xf numFmtId="0" fontId="4" fillId="4" borderId="0" xfId="0" applyFont="1" applyFill="1"/>
    <xf numFmtId="0" fontId="7" fillId="3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4" fontId="4" fillId="4" borderId="0" xfId="0" applyNumberFormat="1" applyFont="1" applyFill="1" applyAlignment="1">
      <alignment horizontal="center" vertical="center"/>
    </xf>
    <xf numFmtId="4" fontId="6" fillId="4" borderId="0" xfId="0" applyNumberFormat="1" applyFont="1" applyFill="1" applyAlignment="1">
      <alignment horizontal="center" vertical="center"/>
    </xf>
    <xf numFmtId="43" fontId="4" fillId="4" borderId="0" xfId="1" applyFont="1" applyFill="1" applyAlignment="1">
      <alignment horizontal="center" vertical="center"/>
    </xf>
    <xf numFmtId="43" fontId="4" fillId="2" borderId="0" xfId="1" applyFont="1" applyFill="1" applyBorder="1" applyAlignment="1">
      <alignment horizontal="center" vertical="center"/>
    </xf>
    <xf numFmtId="0" fontId="9" fillId="5" borderId="0" xfId="2" applyAlignment="1">
      <alignment horizontal="center" vertical="center"/>
    </xf>
    <xf numFmtId="0" fontId="0" fillId="6" borderId="1" xfId="0" applyFill="1" applyBorder="1"/>
    <xf numFmtId="0" fontId="0" fillId="7" borderId="1" xfId="0" applyFill="1" applyBorder="1"/>
    <xf numFmtId="0" fontId="10" fillId="0" borderId="5" xfId="0" applyFont="1" applyBorder="1"/>
    <xf numFmtId="0" fontId="11" fillId="0" borderId="1" xfId="0" applyFont="1" applyBorder="1"/>
    <xf numFmtId="0" fontId="11" fillId="0" borderId="0" xfId="0" applyFont="1"/>
    <xf numFmtId="43" fontId="0" fillId="7" borderId="1" xfId="1" applyFont="1" applyFill="1" applyBorder="1" applyAlignment="1">
      <alignment horizontal="center" vertical="center"/>
    </xf>
    <xf numFmtId="167" fontId="1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Border="1"/>
    <xf numFmtId="0" fontId="6" fillId="8" borderId="1" xfId="0" applyFont="1" applyFill="1" applyBorder="1"/>
    <xf numFmtId="0" fontId="4" fillId="8" borderId="1" xfId="0" applyFont="1" applyFill="1" applyBorder="1"/>
    <xf numFmtId="0" fontId="4" fillId="9" borderId="1" xfId="0" applyFont="1" applyFill="1" applyBorder="1"/>
    <xf numFmtId="43" fontId="6" fillId="2" borderId="0" xfId="1" applyFont="1" applyFill="1" applyBorder="1" applyAlignment="1">
      <alignment horizontal="center" vertical="center"/>
    </xf>
    <xf numFmtId="43" fontId="4" fillId="2" borderId="0" xfId="1" applyFont="1" applyFill="1" applyBorder="1"/>
    <xf numFmtId="43" fontId="7" fillId="2" borderId="0" xfId="1" applyFont="1" applyFill="1" applyBorder="1" applyAlignment="1">
      <alignment horizontal="center" vertical="center"/>
    </xf>
    <xf numFmtId="43" fontId="7" fillId="4" borderId="0" xfId="1" applyFont="1" applyFill="1" applyAlignment="1">
      <alignment horizontal="center" vertical="center"/>
    </xf>
    <xf numFmtId="43" fontId="6" fillId="4" borderId="0" xfId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3" fontId="6" fillId="0" borderId="1" xfId="0" applyNumberFormat="1" applyFont="1" applyBorder="1"/>
    <xf numFmtId="0" fontId="6" fillId="0" borderId="1" xfId="0" applyFont="1" applyBorder="1" applyAlignment="1">
      <alignment horizontal="center" vertical="center"/>
    </xf>
    <xf numFmtId="0" fontId="15" fillId="10" borderId="1" xfId="0" applyFont="1" applyFill="1" applyBorder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14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4" fillId="11" borderId="1" xfId="0" applyFont="1" applyFill="1" applyBorder="1"/>
    <xf numFmtId="0" fontId="1" fillId="0" borderId="9" xfId="0" applyFont="1" applyFill="1" applyBorder="1" applyAlignment="1">
      <alignment horizontal="center" vertical="center" wrapText="1"/>
    </xf>
    <xf numFmtId="164" fontId="4" fillId="0" borderId="0" xfId="0" applyNumberFormat="1" applyFont="1"/>
    <xf numFmtId="166" fontId="1" fillId="0" borderId="10" xfId="0" applyNumberFormat="1" applyFont="1" applyFill="1" applyBorder="1" applyAlignment="1">
      <alignment horizontal="center" vertical="center" wrapText="1"/>
    </xf>
    <xf numFmtId="168" fontId="4" fillId="0" borderId="0" xfId="1" applyNumberFormat="1" applyFont="1"/>
    <xf numFmtId="166" fontId="1" fillId="0" borderId="9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67" fontId="1" fillId="0" borderId="0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center" vertical="center" wrapText="1"/>
    </xf>
    <xf numFmtId="165" fontId="7" fillId="2" borderId="0" xfId="1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vertical="center" wrapText="1"/>
    </xf>
    <xf numFmtId="165" fontId="4" fillId="3" borderId="0" xfId="0" applyNumberFormat="1" applyFont="1" applyFill="1"/>
    <xf numFmtId="4" fontId="0" fillId="0" borderId="8" xfId="0" applyNumberFormat="1" applyBorder="1" applyAlignment="1">
      <alignment horizontal="center" vertical="center"/>
    </xf>
    <xf numFmtId="0" fontId="0" fillId="0" borderId="9" xfId="0" applyBorder="1"/>
    <xf numFmtId="4" fontId="6" fillId="0" borderId="1" xfId="0" applyNumberFormat="1" applyFont="1" applyBorder="1"/>
    <xf numFmtId="169" fontId="6" fillId="0" borderId="1" xfId="0" applyNumberFormat="1" applyFont="1" applyBorder="1"/>
    <xf numFmtId="170" fontId="4" fillId="3" borderId="0" xfId="1" applyNumberFormat="1" applyFont="1" applyFill="1"/>
    <xf numFmtId="171" fontId="4" fillId="3" borderId="0" xfId="0" applyNumberFormat="1" applyFont="1" applyFill="1"/>
    <xf numFmtId="43" fontId="4" fillId="0" borderId="0" xfId="1" applyFont="1"/>
    <xf numFmtId="164" fontId="4" fillId="4" borderId="0" xfId="1" applyNumberFormat="1" applyFont="1" applyFill="1" applyAlignment="1">
      <alignment horizontal="center" vertical="center"/>
    </xf>
    <xf numFmtId="170" fontId="4" fillId="0" borderId="0" xfId="0" applyNumberFormat="1" applyFont="1" applyAlignment="1">
      <alignment horizontal="center" vertical="center"/>
    </xf>
    <xf numFmtId="9" fontId="4" fillId="0" borderId="0" xfId="3" applyNumberFormat="1" applyFont="1"/>
    <xf numFmtId="0" fontId="4" fillId="0" borderId="0" xfId="0" applyFont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16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4" fontId="0" fillId="0" borderId="0" xfId="0" applyNumberFormat="1"/>
    <xf numFmtId="0" fontId="4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/>
    </xf>
    <xf numFmtId="0" fontId="13" fillId="10" borderId="6" xfId="0" applyFont="1" applyFill="1" applyBorder="1" applyAlignment="1">
      <alignment horizontal="center"/>
    </xf>
    <xf numFmtId="9" fontId="14" fillId="0" borderId="7" xfId="3" applyFont="1" applyBorder="1" applyAlignment="1">
      <alignment horizontal="center" vertical="center"/>
    </xf>
    <xf numFmtId="9" fontId="14" fillId="0" borderId="0" xfId="3" applyFont="1" applyBorder="1" applyAlignment="1">
      <alignment horizontal="center" vertical="center"/>
    </xf>
    <xf numFmtId="4" fontId="14" fillId="0" borderId="7" xfId="0" applyNumberFormat="1" applyFont="1" applyBorder="1" applyAlignment="1">
      <alignment horizontal="center" vertical="center"/>
    </xf>
    <xf numFmtId="4" fontId="14" fillId="0" borderId="0" xfId="0" applyNumberFormat="1" applyFont="1" applyBorder="1" applyAlignment="1">
      <alignment horizontal="center" vertical="center"/>
    </xf>
  </cellXfs>
  <cellStyles count="4">
    <cellStyle name="Accent2" xfId="2" builtinId="33"/>
    <cellStyle name="Comma" xfId="1" builtinId="3"/>
    <cellStyle name="Normal" xfId="0" builtinId="0"/>
    <cellStyle name="Percent" xfId="3" builtinId="5"/>
  </cellStyles>
  <dxfs count="0"/>
  <tableStyles count="0" defaultTableStyle="TableStyleMedium2" defaultPivotStyle="PivotStyleMedium9"/>
  <colors>
    <mruColors>
      <color rgb="FFFFE1E1"/>
      <color rgb="FFFFCCCC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zoomScale="120" zoomScaleNormal="120" workbookViewId="0">
      <pane ySplit="1" topLeftCell="A2" activePane="bottomLeft" state="frozen"/>
      <selection pane="bottomLeft" activeCell="H13" sqref="H2:H13"/>
    </sheetView>
  </sheetViews>
  <sheetFormatPr defaultRowHeight="15" x14ac:dyDescent="0.25"/>
  <cols>
    <col min="1" max="2" width="22.42578125" customWidth="1"/>
    <col min="3" max="3" width="21.140625" customWidth="1"/>
    <col min="4" max="4" width="30.5703125" customWidth="1"/>
    <col min="5" max="5" width="3.85546875" customWidth="1"/>
    <col min="6" max="6" width="23.5703125" customWidth="1"/>
    <col min="7" max="7" width="21.7109375" customWidth="1"/>
    <col min="8" max="8" width="15.42578125" customWidth="1"/>
    <col min="9" max="9" width="17.85546875" customWidth="1"/>
    <col min="11" max="11" width="14.85546875" customWidth="1"/>
  </cols>
  <sheetData>
    <row r="1" spans="1:11" s="48" customFormat="1" ht="43.5" customHeight="1" x14ac:dyDescent="0.25">
      <c r="A1" s="49"/>
      <c r="B1" s="49" t="s">
        <v>22</v>
      </c>
      <c r="C1" s="49" t="s">
        <v>23</v>
      </c>
      <c r="D1" s="49"/>
      <c r="E1" s="49" t="s">
        <v>25</v>
      </c>
      <c r="F1" s="53" t="s">
        <v>31</v>
      </c>
      <c r="G1" s="53" t="s">
        <v>40</v>
      </c>
      <c r="H1" s="53" t="s">
        <v>23</v>
      </c>
      <c r="I1" s="92" t="e">
        <f>SUBTOTAL(109,H2:H50)</f>
        <v>#REF!</v>
      </c>
    </row>
    <row r="2" spans="1:11" x14ac:dyDescent="0.25">
      <c r="A2" s="52"/>
      <c r="B2" s="52" t="s">
        <v>41</v>
      </c>
      <c r="C2" s="79">
        <f>H2</f>
        <v>2292888</v>
      </c>
      <c r="D2" s="15"/>
      <c r="E2" s="80">
        <v>1</v>
      </c>
      <c r="F2" s="52" t="str">
        <f>B2</f>
        <v>ìî´_26_0095</v>
      </c>
      <c r="G2" s="50">
        <f>havelvac!H14</f>
        <v>2247031</v>
      </c>
      <c r="H2" s="50">
        <f>havelvac!I14</f>
        <v>2292888</v>
      </c>
      <c r="I2" s="15"/>
    </row>
    <row r="3" spans="1:11" x14ac:dyDescent="0.25">
      <c r="A3" s="52"/>
      <c r="B3" s="52" t="s">
        <v>42</v>
      </c>
      <c r="C3" s="79">
        <f t="shared" ref="C3:C50" si="0">H3</f>
        <v>2318341</v>
      </c>
      <c r="D3" s="15"/>
      <c r="E3" s="80">
        <v>2</v>
      </c>
      <c r="F3" s="52" t="str">
        <f t="shared" ref="F3:F50" si="1">B3</f>
        <v>ìî´_26_0096</v>
      </c>
      <c r="G3" s="50">
        <f>havelvac!H35</f>
        <v>2271975</v>
      </c>
      <c r="H3" s="50">
        <f>havelvac!I35</f>
        <v>2318341</v>
      </c>
      <c r="I3" s="15"/>
    </row>
    <row r="4" spans="1:11" ht="16.5" customHeight="1" x14ac:dyDescent="0.25">
      <c r="A4" s="52"/>
      <c r="B4" s="52" t="s">
        <v>43</v>
      </c>
      <c r="C4" s="79">
        <f t="shared" si="0"/>
        <v>1003781</v>
      </c>
      <c r="D4" s="96"/>
      <c r="E4" s="80">
        <v>3</v>
      </c>
      <c r="F4" s="52" t="str">
        <f t="shared" si="1"/>
        <v>ìî´_26_0097</v>
      </c>
      <c r="G4" s="50">
        <f>havelvac!H55</f>
        <v>983706</v>
      </c>
      <c r="H4" s="50">
        <f>havelvac!I55</f>
        <v>1003781</v>
      </c>
      <c r="I4" s="15"/>
    </row>
    <row r="5" spans="1:11" x14ac:dyDescent="0.25">
      <c r="A5" s="52"/>
      <c r="B5" s="52" t="s">
        <v>44</v>
      </c>
      <c r="C5" s="79">
        <f t="shared" si="0"/>
        <v>1817378</v>
      </c>
      <c r="D5" s="15"/>
      <c r="E5" s="80">
        <v>4</v>
      </c>
      <c r="F5" s="52" t="str">
        <f>B5</f>
        <v>ìî´_26_0098</v>
      </c>
      <c r="G5" s="50">
        <f>havelvac!H76</f>
        <v>1781031</v>
      </c>
      <c r="H5" s="50">
        <f>havelvac!I76</f>
        <v>1817378</v>
      </c>
      <c r="I5" s="15"/>
    </row>
    <row r="6" spans="1:11" x14ac:dyDescent="0.25">
      <c r="A6" s="52"/>
      <c r="B6" s="52" t="s">
        <v>45</v>
      </c>
      <c r="C6" s="79">
        <f t="shared" si="0"/>
        <v>592981</v>
      </c>
      <c r="D6" s="15"/>
      <c r="E6" s="80">
        <v>6</v>
      </c>
      <c r="F6" s="52" t="str">
        <f t="shared" si="1"/>
        <v>ìî´_26_0099</v>
      </c>
      <c r="G6" s="50">
        <f>havelvac!H97</f>
        <v>581122</v>
      </c>
      <c r="H6" s="50">
        <f>havelvac!I97</f>
        <v>592981</v>
      </c>
      <c r="I6" s="15"/>
    </row>
    <row r="7" spans="1:11" ht="15.75" customHeight="1" x14ac:dyDescent="0.25">
      <c r="A7" s="52"/>
      <c r="B7" s="52" t="s">
        <v>46</v>
      </c>
      <c r="C7" s="79">
        <f t="shared" si="0"/>
        <v>2754146</v>
      </c>
      <c r="D7" s="96"/>
      <c r="E7" s="80">
        <v>7</v>
      </c>
      <c r="F7" s="52" t="str">
        <f t="shared" si="1"/>
        <v>ìî´_26_0100</v>
      </c>
      <c r="G7" s="50">
        <f>havelvac!H119</f>
        <v>2699064</v>
      </c>
      <c r="H7" s="50">
        <f>havelvac!I119</f>
        <v>2754146</v>
      </c>
      <c r="I7" s="15"/>
    </row>
    <row r="8" spans="1:11" x14ac:dyDescent="0.25">
      <c r="A8" s="52"/>
      <c r="B8" s="52" t="s">
        <v>47</v>
      </c>
      <c r="C8" s="79">
        <f t="shared" si="0"/>
        <v>550115</v>
      </c>
      <c r="D8" s="15"/>
      <c r="E8" s="80">
        <v>8</v>
      </c>
      <c r="F8" s="52" t="str">
        <f t="shared" si="1"/>
        <v>ìî´_26_0101</v>
      </c>
      <c r="G8" s="50">
        <f>havelvac!H140</f>
        <v>539113</v>
      </c>
      <c r="H8" s="50">
        <f>havelvac!I140</f>
        <v>550115</v>
      </c>
      <c r="I8" s="15"/>
      <c r="K8" s="97"/>
    </row>
    <row r="9" spans="1:11" x14ac:dyDescent="0.25">
      <c r="A9" s="52"/>
      <c r="B9" s="52" t="s">
        <v>48</v>
      </c>
      <c r="C9" s="79">
        <f t="shared" si="0"/>
        <v>117882</v>
      </c>
      <c r="D9" s="15"/>
      <c r="E9" s="80">
        <v>9</v>
      </c>
      <c r="F9" s="52" t="str">
        <f t="shared" si="1"/>
        <v>ìî´_26_0102</v>
      </c>
      <c r="G9" s="50">
        <f>havelvac!H159</f>
        <v>115525</v>
      </c>
      <c r="H9" s="50">
        <f>havelvac!I159</f>
        <v>117882</v>
      </c>
      <c r="I9" s="15"/>
    </row>
    <row r="10" spans="1:11" x14ac:dyDescent="0.25">
      <c r="A10" s="52"/>
      <c r="B10" s="52" t="s">
        <v>49</v>
      </c>
      <c r="C10" s="79">
        <f t="shared" si="0"/>
        <v>1043099</v>
      </c>
      <c r="D10" s="15"/>
      <c r="E10" s="80">
        <v>10</v>
      </c>
      <c r="F10" s="52" t="str">
        <f t="shared" si="1"/>
        <v>ìî´_26_0103</v>
      </c>
      <c r="G10" s="50">
        <f>havelvac!H178</f>
        <v>1022238</v>
      </c>
      <c r="H10" s="50">
        <f>havelvac!I178</f>
        <v>1043099</v>
      </c>
      <c r="I10" s="15"/>
    </row>
    <row r="11" spans="1:11" x14ac:dyDescent="0.25">
      <c r="A11" s="52"/>
      <c r="B11" s="52" t="s">
        <v>50</v>
      </c>
      <c r="C11" s="79">
        <f t="shared" si="0"/>
        <v>71443</v>
      </c>
      <c r="D11" s="15"/>
      <c r="E11" s="80">
        <v>11</v>
      </c>
      <c r="F11" s="52" t="str">
        <f t="shared" si="1"/>
        <v>ìî´_26_0104</v>
      </c>
      <c r="G11" s="50">
        <f>havelvac!H197</f>
        <v>70015</v>
      </c>
      <c r="H11" s="50">
        <f>havelvac!I197</f>
        <v>71443</v>
      </c>
      <c r="I11" s="15"/>
    </row>
    <row r="12" spans="1:11" x14ac:dyDescent="0.25">
      <c r="A12" s="52"/>
      <c r="B12" s="52" t="s">
        <v>51</v>
      </c>
      <c r="C12" s="79">
        <f t="shared" si="0"/>
        <v>221475</v>
      </c>
      <c r="D12" s="15"/>
      <c r="E12" s="80">
        <v>12</v>
      </c>
      <c r="F12" s="52" t="str">
        <f>B12</f>
        <v>ìî´_26_0105</v>
      </c>
      <c r="G12" s="50">
        <f>havelvac!H217</f>
        <v>217046</v>
      </c>
      <c r="H12" s="50">
        <f>havelvac!I217</f>
        <v>221475</v>
      </c>
      <c r="I12" s="15"/>
    </row>
    <row r="13" spans="1:11" x14ac:dyDescent="0.25">
      <c r="A13" s="52"/>
      <c r="B13" s="52" t="s">
        <v>52</v>
      </c>
      <c r="C13" s="79">
        <f t="shared" si="0"/>
        <v>1270265</v>
      </c>
      <c r="D13" s="15"/>
      <c r="E13" s="80">
        <v>13</v>
      </c>
      <c r="F13" s="52" t="str">
        <f t="shared" si="1"/>
        <v>ìî´_26_0106</v>
      </c>
      <c r="G13" s="50">
        <f>havelvac!H239</f>
        <v>1244861</v>
      </c>
      <c r="H13" s="50">
        <f>havelvac!I239</f>
        <v>1270265</v>
      </c>
      <c r="I13" s="15"/>
    </row>
    <row r="14" spans="1:11" x14ac:dyDescent="0.25">
      <c r="A14" s="52"/>
      <c r="B14" s="52">
        <v>1414</v>
      </c>
      <c r="C14" s="79" t="e">
        <f t="shared" si="0"/>
        <v>#REF!</v>
      </c>
      <c r="D14" s="15"/>
      <c r="E14" s="80">
        <v>14</v>
      </c>
      <c r="F14" s="52">
        <f t="shared" si="1"/>
        <v>1414</v>
      </c>
      <c r="G14" s="50" t="e">
        <f>havelvac!#REF!</f>
        <v>#REF!</v>
      </c>
      <c r="H14" s="50" t="e">
        <f>havelvac!#REF!</f>
        <v>#REF!</v>
      </c>
    </row>
    <row r="15" spans="1:11" x14ac:dyDescent="0.25">
      <c r="A15" s="52"/>
      <c r="B15" s="52">
        <v>1515</v>
      </c>
      <c r="C15" s="79" t="e">
        <f t="shared" si="0"/>
        <v>#REF!</v>
      </c>
      <c r="D15" s="15"/>
      <c r="E15" s="80">
        <v>15</v>
      </c>
      <c r="F15" s="52">
        <f t="shared" si="1"/>
        <v>1515</v>
      </c>
      <c r="G15" s="50" t="e">
        <f>havelvac!#REF!</f>
        <v>#REF!</v>
      </c>
      <c r="H15" s="50" t="e">
        <f>havelvac!#REF!</f>
        <v>#REF!</v>
      </c>
    </row>
    <row r="16" spans="1:11" x14ac:dyDescent="0.25">
      <c r="A16" s="52"/>
      <c r="B16" s="52">
        <v>1616</v>
      </c>
      <c r="C16" s="79" t="e">
        <f t="shared" si="0"/>
        <v>#REF!</v>
      </c>
      <c r="D16" s="15"/>
      <c r="E16" s="80">
        <v>16</v>
      </c>
      <c r="F16" s="52">
        <f t="shared" si="1"/>
        <v>1616</v>
      </c>
      <c r="G16" s="50" t="e">
        <f>havelvac!#REF!</f>
        <v>#REF!</v>
      </c>
      <c r="H16" s="50" t="e">
        <f>havelvac!#REF!</f>
        <v>#REF!</v>
      </c>
    </row>
    <row r="17" spans="1:8" x14ac:dyDescent="0.25">
      <c r="A17" s="52"/>
      <c r="B17" s="52">
        <v>1717</v>
      </c>
      <c r="C17" s="79" t="e">
        <f t="shared" si="0"/>
        <v>#REF!</v>
      </c>
      <c r="D17" s="15"/>
      <c r="E17" s="80">
        <v>17</v>
      </c>
      <c r="F17" s="52">
        <f t="shared" si="1"/>
        <v>1717</v>
      </c>
      <c r="G17" s="50" t="e">
        <f>havelvac!#REF!</f>
        <v>#REF!</v>
      </c>
      <c r="H17" s="50" t="e">
        <f>havelvac!#REF!</f>
        <v>#REF!</v>
      </c>
    </row>
    <row r="18" spans="1:8" x14ac:dyDescent="0.25">
      <c r="A18" s="52"/>
      <c r="B18" s="52">
        <v>1818</v>
      </c>
      <c r="C18" s="79" t="e">
        <f t="shared" si="0"/>
        <v>#REF!</v>
      </c>
      <c r="D18" s="15"/>
      <c r="E18" s="80">
        <v>18</v>
      </c>
      <c r="F18" s="52">
        <f t="shared" si="1"/>
        <v>1818</v>
      </c>
      <c r="G18" s="50" t="e">
        <f>havelvac!#REF!</f>
        <v>#REF!</v>
      </c>
      <c r="H18" s="50" t="e">
        <f>havelvac!#REF!</f>
        <v>#REF!</v>
      </c>
    </row>
    <row r="19" spans="1:8" x14ac:dyDescent="0.25">
      <c r="A19" s="52"/>
      <c r="B19" s="52">
        <v>1919</v>
      </c>
      <c r="C19" s="79" t="e">
        <f t="shared" si="0"/>
        <v>#REF!</v>
      </c>
      <c r="D19" s="15"/>
      <c r="E19" s="80">
        <v>19</v>
      </c>
      <c r="F19" s="52">
        <f t="shared" si="1"/>
        <v>1919</v>
      </c>
      <c r="G19" s="50" t="e">
        <f>havelvac!#REF!</f>
        <v>#REF!</v>
      </c>
      <c r="H19" s="50" t="e">
        <f>havelvac!#REF!</f>
        <v>#REF!</v>
      </c>
    </row>
    <row r="20" spans="1:8" x14ac:dyDescent="0.25">
      <c r="A20" s="52"/>
      <c r="B20" s="52">
        <v>2020</v>
      </c>
      <c r="C20" s="79" t="e">
        <f t="shared" si="0"/>
        <v>#REF!</v>
      </c>
      <c r="D20" s="15"/>
      <c r="E20" s="80">
        <v>20</v>
      </c>
      <c r="F20" s="52">
        <f t="shared" si="1"/>
        <v>2020</v>
      </c>
      <c r="G20" s="50" t="e">
        <f>havelvac!#REF!</f>
        <v>#REF!</v>
      </c>
      <c r="H20" s="50" t="e">
        <f>havelvac!#REF!</f>
        <v>#REF!</v>
      </c>
    </row>
    <row r="21" spans="1:8" x14ac:dyDescent="0.25">
      <c r="A21" s="52"/>
      <c r="B21" s="52">
        <v>2121</v>
      </c>
      <c r="C21" s="79" t="e">
        <f t="shared" si="0"/>
        <v>#REF!</v>
      </c>
      <c r="D21" s="15"/>
      <c r="E21" s="80">
        <v>21</v>
      </c>
      <c r="F21" s="52">
        <f t="shared" si="1"/>
        <v>2121</v>
      </c>
      <c r="G21" s="50" t="e">
        <f>havelvac!#REF!</f>
        <v>#REF!</v>
      </c>
      <c r="H21" s="50" t="e">
        <f>havelvac!#REF!</f>
        <v>#REF!</v>
      </c>
    </row>
    <row r="22" spans="1:8" x14ac:dyDescent="0.25">
      <c r="A22" s="52"/>
      <c r="B22" s="52">
        <v>2222</v>
      </c>
      <c r="C22" s="79" t="e">
        <f t="shared" si="0"/>
        <v>#REF!</v>
      </c>
      <c r="D22" s="15"/>
      <c r="E22" s="80">
        <v>22</v>
      </c>
      <c r="F22" s="52">
        <f t="shared" si="1"/>
        <v>2222</v>
      </c>
      <c r="G22" s="50" t="e">
        <f>havelvac!#REF!</f>
        <v>#REF!</v>
      </c>
      <c r="H22" s="50" t="e">
        <f>havelvac!#REF!</f>
        <v>#REF!</v>
      </c>
    </row>
    <row r="23" spans="1:8" x14ac:dyDescent="0.25">
      <c r="A23" s="52"/>
      <c r="B23" s="52">
        <v>2323</v>
      </c>
      <c r="C23" s="79" t="e">
        <f t="shared" si="0"/>
        <v>#REF!</v>
      </c>
      <c r="D23" s="15"/>
      <c r="E23" s="80">
        <v>23</v>
      </c>
      <c r="F23" s="52">
        <f t="shared" si="1"/>
        <v>2323</v>
      </c>
      <c r="G23" s="50" t="e">
        <f>havelvac!#REF!</f>
        <v>#REF!</v>
      </c>
      <c r="H23" s="50" t="e">
        <f>havelvac!#REF!</f>
        <v>#REF!</v>
      </c>
    </row>
    <row r="24" spans="1:8" x14ac:dyDescent="0.25">
      <c r="A24" s="52"/>
      <c r="B24" s="52">
        <v>2424</v>
      </c>
      <c r="C24" s="79" t="e">
        <f t="shared" si="0"/>
        <v>#REF!</v>
      </c>
      <c r="D24" s="15"/>
      <c r="E24" s="80">
        <v>24</v>
      </c>
      <c r="F24" s="52">
        <f t="shared" si="1"/>
        <v>2424</v>
      </c>
      <c r="G24" s="50" t="e">
        <f>havelvac!#REF!</f>
        <v>#REF!</v>
      </c>
      <c r="H24" s="50" t="e">
        <f>havelvac!#REF!</f>
        <v>#REF!</v>
      </c>
    </row>
    <row r="25" spans="1:8" x14ac:dyDescent="0.25">
      <c r="A25" s="52"/>
      <c r="B25" s="52">
        <v>2525</v>
      </c>
      <c r="C25" s="79" t="e">
        <f t="shared" si="0"/>
        <v>#REF!</v>
      </c>
      <c r="D25" s="15"/>
      <c r="E25" s="80">
        <v>25</v>
      </c>
      <c r="F25" s="52">
        <f t="shared" si="1"/>
        <v>2525</v>
      </c>
      <c r="G25" s="50" t="e">
        <f>havelvac!#REF!</f>
        <v>#REF!</v>
      </c>
      <c r="H25" s="50" t="e">
        <f>havelvac!#REF!</f>
        <v>#REF!</v>
      </c>
    </row>
    <row r="26" spans="1:8" x14ac:dyDescent="0.25">
      <c r="A26" s="52"/>
      <c r="B26" s="52">
        <v>2626</v>
      </c>
      <c r="C26" s="79" t="e">
        <f t="shared" si="0"/>
        <v>#REF!</v>
      </c>
      <c r="D26" s="15"/>
      <c r="E26" s="80">
        <v>26</v>
      </c>
      <c r="F26" s="52">
        <f t="shared" si="1"/>
        <v>2626</v>
      </c>
      <c r="G26" s="50" t="e">
        <f>havelvac!#REF!</f>
        <v>#REF!</v>
      </c>
      <c r="H26" s="50" t="e">
        <f>havelvac!#REF!</f>
        <v>#REF!</v>
      </c>
    </row>
    <row r="27" spans="1:8" x14ac:dyDescent="0.25">
      <c r="A27" s="52"/>
      <c r="B27" s="52">
        <v>2727</v>
      </c>
      <c r="C27" s="79" t="e">
        <f t="shared" si="0"/>
        <v>#REF!</v>
      </c>
      <c r="D27" s="15"/>
      <c r="E27" s="80">
        <v>27</v>
      </c>
      <c r="F27" s="52">
        <f t="shared" si="1"/>
        <v>2727</v>
      </c>
      <c r="G27" s="50" t="e">
        <f>havelvac!#REF!</f>
        <v>#REF!</v>
      </c>
      <c r="H27" s="50" t="e">
        <f>havelvac!#REF!</f>
        <v>#REF!</v>
      </c>
    </row>
    <row r="28" spans="1:8" x14ac:dyDescent="0.25">
      <c r="A28" s="52"/>
      <c r="B28" s="52">
        <v>2828</v>
      </c>
      <c r="C28" s="79" t="e">
        <f t="shared" si="0"/>
        <v>#REF!</v>
      </c>
      <c r="D28" s="15"/>
      <c r="E28" s="80">
        <v>28</v>
      </c>
      <c r="F28" s="52">
        <f t="shared" si="1"/>
        <v>2828</v>
      </c>
      <c r="G28" s="50" t="e">
        <f>havelvac!#REF!</f>
        <v>#REF!</v>
      </c>
      <c r="H28" s="50" t="e">
        <f>havelvac!#REF!</f>
        <v>#REF!</v>
      </c>
    </row>
    <row r="29" spans="1:8" x14ac:dyDescent="0.25">
      <c r="A29" s="52"/>
      <c r="B29" s="52">
        <v>2929</v>
      </c>
      <c r="C29" s="79" t="e">
        <f t="shared" si="0"/>
        <v>#REF!</v>
      </c>
      <c r="D29" s="15"/>
      <c r="E29" s="80">
        <v>29</v>
      </c>
      <c r="F29" s="52">
        <f t="shared" si="1"/>
        <v>2929</v>
      </c>
      <c r="G29" s="50" t="e">
        <f>havelvac!#REF!</f>
        <v>#REF!</v>
      </c>
      <c r="H29" s="50" t="e">
        <f>havelvac!#REF!</f>
        <v>#REF!</v>
      </c>
    </row>
    <row r="30" spans="1:8" x14ac:dyDescent="0.25">
      <c r="A30" s="52"/>
      <c r="B30" s="52">
        <v>3030</v>
      </c>
      <c r="C30" s="79" t="e">
        <f t="shared" si="0"/>
        <v>#REF!</v>
      </c>
      <c r="D30" s="15"/>
      <c r="E30" s="80">
        <v>30</v>
      </c>
      <c r="F30" s="52">
        <f t="shared" si="1"/>
        <v>3030</v>
      </c>
      <c r="G30" s="50" t="e">
        <f>havelvac!#REF!</f>
        <v>#REF!</v>
      </c>
      <c r="H30" s="50" t="e">
        <f>havelvac!#REF!</f>
        <v>#REF!</v>
      </c>
    </row>
    <row r="31" spans="1:8" x14ac:dyDescent="0.25">
      <c r="A31" s="52"/>
      <c r="B31" s="52">
        <v>3131</v>
      </c>
      <c r="C31" s="79" t="e">
        <f t="shared" si="0"/>
        <v>#REF!</v>
      </c>
      <c r="D31" s="15"/>
      <c r="E31" s="80">
        <v>31</v>
      </c>
      <c r="F31" s="52">
        <f t="shared" si="1"/>
        <v>3131</v>
      </c>
      <c r="G31" s="50" t="e">
        <f>havelvac!#REF!</f>
        <v>#REF!</v>
      </c>
      <c r="H31" s="50" t="e">
        <f>havelvac!#REF!</f>
        <v>#REF!</v>
      </c>
    </row>
    <row r="32" spans="1:8" x14ac:dyDescent="0.25">
      <c r="A32" s="52"/>
      <c r="B32" s="52">
        <v>3232</v>
      </c>
      <c r="C32" s="79" t="e">
        <f t="shared" si="0"/>
        <v>#REF!</v>
      </c>
      <c r="D32" s="15"/>
      <c r="E32" s="80">
        <v>32</v>
      </c>
      <c r="F32" s="52">
        <f t="shared" si="1"/>
        <v>3232</v>
      </c>
      <c r="G32" s="50" t="e">
        <f>havelvac!#REF!</f>
        <v>#REF!</v>
      </c>
      <c r="H32" s="50" t="e">
        <f>havelvac!#REF!</f>
        <v>#REF!</v>
      </c>
    </row>
    <row r="33" spans="1:8" x14ac:dyDescent="0.25">
      <c r="A33" s="52"/>
      <c r="B33" s="52">
        <v>3333</v>
      </c>
      <c r="C33" s="79" t="e">
        <f t="shared" si="0"/>
        <v>#REF!</v>
      </c>
      <c r="D33" s="15"/>
      <c r="E33" s="80">
        <v>33</v>
      </c>
      <c r="F33" s="52">
        <f t="shared" si="1"/>
        <v>3333</v>
      </c>
      <c r="G33" s="50" t="e">
        <f>havelvac!#REF!</f>
        <v>#REF!</v>
      </c>
      <c r="H33" s="50" t="e">
        <f>havelvac!#REF!</f>
        <v>#REF!</v>
      </c>
    </row>
    <row r="34" spans="1:8" x14ac:dyDescent="0.25">
      <c r="A34" s="52"/>
      <c r="B34" s="52">
        <v>3434</v>
      </c>
      <c r="C34" s="79" t="e">
        <f t="shared" si="0"/>
        <v>#REF!</v>
      </c>
      <c r="D34" s="15"/>
      <c r="E34" s="80">
        <v>34</v>
      </c>
      <c r="F34" s="52">
        <f t="shared" si="1"/>
        <v>3434</v>
      </c>
      <c r="G34" s="50" t="e">
        <f>havelvac!#REF!</f>
        <v>#REF!</v>
      </c>
      <c r="H34" s="50" t="e">
        <f>havelvac!#REF!</f>
        <v>#REF!</v>
      </c>
    </row>
    <row r="35" spans="1:8" x14ac:dyDescent="0.25">
      <c r="A35" s="52"/>
      <c r="B35" s="52">
        <v>3535</v>
      </c>
      <c r="C35" s="79" t="e">
        <f t="shared" si="0"/>
        <v>#REF!</v>
      </c>
      <c r="D35" s="15"/>
      <c r="E35" s="80">
        <v>35</v>
      </c>
      <c r="F35" s="52">
        <f t="shared" si="1"/>
        <v>3535</v>
      </c>
      <c r="G35" s="50" t="e">
        <f>havelvac!#REF!</f>
        <v>#REF!</v>
      </c>
      <c r="H35" s="50" t="e">
        <f>havelvac!#REF!</f>
        <v>#REF!</v>
      </c>
    </row>
    <row r="36" spans="1:8" x14ac:dyDescent="0.25">
      <c r="A36" s="52"/>
      <c r="B36" s="52">
        <v>3636</v>
      </c>
      <c r="C36" s="79" t="e">
        <f t="shared" si="0"/>
        <v>#REF!</v>
      </c>
      <c r="D36" s="15"/>
      <c r="E36" s="80">
        <v>36</v>
      </c>
      <c r="F36" s="52">
        <f t="shared" si="1"/>
        <v>3636</v>
      </c>
      <c r="G36" s="50" t="e">
        <f>havelvac!#REF!</f>
        <v>#REF!</v>
      </c>
      <c r="H36" s="50" t="e">
        <f>havelvac!#REF!</f>
        <v>#REF!</v>
      </c>
    </row>
    <row r="37" spans="1:8" x14ac:dyDescent="0.25">
      <c r="A37" s="52"/>
      <c r="B37" s="52">
        <v>3737</v>
      </c>
      <c r="C37" s="79" t="e">
        <f t="shared" si="0"/>
        <v>#REF!</v>
      </c>
      <c r="D37" s="15"/>
      <c r="E37" s="80">
        <v>37</v>
      </c>
      <c r="F37" s="52">
        <f t="shared" si="1"/>
        <v>3737</v>
      </c>
      <c r="G37" s="50" t="e">
        <f>havelvac!#REF!</f>
        <v>#REF!</v>
      </c>
      <c r="H37" s="50" t="e">
        <f>havelvac!#REF!</f>
        <v>#REF!</v>
      </c>
    </row>
    <row r="38" spans="1:8" x14ac:dyDescent="0.25">
      <c r="A38" s="52"/>
      <c r="B38" s="52">
        <v>3838</v>
      </c>
      <c r="C38" s="79" t="e">
        <f t="shared" si="0"/>
        <v>#REF!</v>
      </c>
      <c r="D38" s="15"/>
      <c r="E38" s="80">
        <v>38</v>
      </c>
      <c r="F38" s="52">
        <f t="shared" si="1"/>
        <v>3838</v>
      </c>
      <c r="G38" s="50" t="e">
        <f>havelvac!#REF!</f>
        <v>#REF!</v>
      </c>
      <c r="H38" s="50" t="e">
        <f>havelvac!#REF!</f>
        <v>#REF!</v>
      </c>
    </row>
    <row r="39" spans="1:8" x14ac:dyDescent="0.25">
      <c r="A39" s="52"/>
      <c r="B39" s="52">
        <v>3939</v>
      </c>
      <c r="C39" s="79" t="e">
        <f t="shared" si="0"/>
        <v>#REF!</v>
      </c>
      <c r="D39" s="15"/>
      <c r="E39" s="80">
        <v>39</v>
      </c>
      <c r="F39" s="52">
        <f t="shared" si="1"/>
        <v>3939</v>
      </c>
      <c r="G39" s="50" t="e">
        <f>havelvac!#REF!</f>
        <v>#REF!</v>
      </c>
      <c r="H39" s="50" t="e">
        <f>havelvac!#REF!</f>
        <v>#REF!</v>
      </c>
    </row>
    <row r="40" spans="1:8" x14ac:dyDescent="0.25">
      <c r="A40" s="52"/>
      <c r="B40" s="52">
        <v>4040</v>
      </c>
      <c r="C40" s="79" t="e">
        <f t="shared" si="0"/>
        <v>#REF!</v>
      </c>
      <c r="D40" s="15"/>
      <c r="E40" s="80">
        <v>40</v>
      </c>
      <c r="F40" s="52">
        <f t="shared" si="1"/>
        <v>4040</v>
      </c>
      <c r="G40" s="50" t="e">
        <f>havelvac!#REF!</f>
        <v>#REF!</v>
      </c>
      <c r="H40" s="50" t="e">
        <f>havelvac!#REF!</f>
        <v>#REF!</v>
      </c>
    </row>
    <row r="41" spans="1:8" x14ac:dyDescent="0.25">
      <c r="A41" s="52"/>
      <c r="B41" s="52">
        <v>4141</v>
      </c>
      <c r="C41" s="79" t="e">
        <f t="shared" si="0"/>
        <v>#REF!</v>
      </c>
      <c r="D41" s="15"/>
      <c r="E41" s="80">
        <v>41</v>
      </c>
      <c r="F41" s="52">
        <f t="shared" si="1"/>
        <v>4141</v>
      </c>
      <c r="G41" s="50" t="e">
        <f>havelvac!#REF!</f>
        <v>#REF!</v>
      </c>
      <c r="H41" s="50" t="e">
        <f>havelvac!#REF!</f>
        <v>#REF!</v>
      </c>
    </row>
    <row r="42" spans="1:8" x14ac:dyDescent="0.25">
      <c r="A42" s="52"/>
      <c r="B42" s="52">
        <v>4242</v>
      </c>
      <c r="C42" s="79" t="e">
        <f t="shared" si="0"/>
        <v>#REF!</v>
      </c>
      <c r="D42" s="15"/>
      <c r="E42" s="80">
        <v>42</v>
      </c>
      <c r="F42" s="52">
        <f t="shared" si="1"/>
        <v>4242</v>
      </c>
      <c r="G42" s="50" t="e">
        <f>havelvac!#REF!</f>
        <v>#REF!</v>
      </c>
      <c r="H42" s="50" t="e">
        <f>havelvac!#REF!</f>
        <v>#REF!</v>
      </c>
    </row>
    <row r="43" spans="1:8" x14ac:dyDescent="0.25">
      <c r="A43" s="52"/>
      <c r="B43" s="52">
        <v>4343</v>
      </c>
      <c r="C43" s="79" t="e">
        <f t="shared" si="0"/>
        <v>#REF!</v>
      </c>
      <c r="D43" s="15"/>
      <c r="E43" s="80">
        <v>43</v>
      </c>
      <c r="F43" s="52">
        <f t="shared" si="1"/>
        <v>4343</v>
      </c>
      <c r="G43" s="50" t="e">
        <f>havelvac!#REF!</f>
        <v>#REF!</v>
      </c>
      <c r="H43" s="50" t="e">
        <f>havelvac!#REF!</f>
        <v>#REF!</v>
      </c>
    </row>
    <row r="44" spans="1:8" x14ac:dyDescent="0.25">
      <c r="A44" s="52"/>
      <c r="B44" s="52">
        <v>4444</v>
      </c>
      <c r="C44" s="79" t="e">
        <f t="shared" si="0"/>
        <v>#REF!</v>
      </c>
      <c r="D44" s="15"/>
      <c r="E44" s="80">
        <v>44</v>
      </c>
      <c r="F44" s="52">
        <f t="shared" si="1"/>
        <v>4444</v>
      </c>
      <c r="G44" s="50" t="e">
        <f>havelvac!#REF!</f>
        <v>#REF!</v>
      </c>
      <c r="H44" s="50" t="e">
        <f>havelvac!#REF!</f>
        <v>#REF!</v>
      </c>
    </row>
    <row r="45" spans="1:8" x14ac:dyDescent="0.25">
      <c r="A45" s="52"/>
      <c r="B45" s="52">
        <v>4545</v>
      </c>
      <c r="C45" s="79" t="e">
        <f t="shared" si="0"/>
        <v>#REF!</v>
      </c>
      <c r="D45" s="15"/>
      <c r="E45" s="80">
        <v>45</v>
      </c>
      <c r="F45" s="52">
        <f t="shared" si="1"/>
        <v>4545</v>
      </c>
      <c r="G45" s="50" t="e">
        <f>havelvac!#REF!</f>
        <v>#REF!</v>
      </c>
      <c r="H45" s="50" t="e">
        <f>havelvac!#REF!</f>
        <v>#REF!</v>
      </c>
    </row>
    <row r="46" spans="1:8" x14ac:dyDescent="0.25">
      <c r="A46" s="52"/>
      <c r="B46" s="52">
        <v>4646</v>
      </c>
      <c r="C46" s="79" t="e">
        <f t="shared" si="0"/>
        <v>#REF!</v>
      </c>
      <c r="D46" s="15"/>
      <c r="E46" s="80">
        <v>46</v>
      </c>
      <c r="F46" s="52">
        <f t="shared" si="1"/>
        <v>4646</v>
      </c>
      <c r="G46" s="50" t="e">
        <f>havelvac!#REF!</f>
        <v>#REF!</v>
      </c>
      <c r="H46" s="50" t="e">
        <f>havelvac!#REF!</f>
        <v>#REF!</v>
      </c>
    </row>
    <row r="47" spans="1:8" x14ac:dyDescent="0.25">
      <c r="A47" s="52"/>
      <c r="B47" s="52">
        <v>4747</v>
      </c>
      <c r="C47" s="79" t="e">
        <f t="shared" si="0"/>
        <v>#REF!</v>
      </c>
      <c r="D47" s="15"/>
      <c r="E47" s="80">
        <v>47</v>
      </c>
      <c r="F47" s="52">
        <f t="shared" si="1"/>
        <v>4747</v>
      </c>
      <c r="G47" s="50" t="e">
        <f>havelvac!#REF!</f>
        <v>#REF!</v>
      </c>
      <c r="H47" s="50" t="e">
        <f>havelvac!#REF!</f>
        <v>#REF!</v>
      </c>
    </row>
    <row r="48" spans="1:8" x14ac:dyDescent="0.25">
      <c r="A48" s="52"/>
      <c r="B48" s="52">
        <v>4848</v>
      </c>
      <c r="C48" s="79" t="e">
        <f t="shared" si="0"/>
        <v>#REF!</v>
      </c>
      <c r="D48" s="15"/>
      <c r="E48" s="80">
        <v>48</v>
      </c>
      <c r="F48" s="52">
        <f t="shared" si="1"/>
        <v>4848</v>
      </c>
      <c r="G48" s="50" t="e">
        <f>havelvac!#REF!</f>
        <v>#REF!</v>
      </c>
      <c r="H48" s="50" t="e">
        <f>havelvac!#REF!</f>
        <v>#REF!</v>
      </c>
    </row>
    <row r="49" spans="1:8" x14ac:dyDescent="0.25">
      <c r="A49" s="52"/>
      <c r="B49" s="52">
        <v>4949</v>
      </c>
      <c r="C49" s="79" t="e">
        <f t="shared" si="0"/>
        <v>#REF!</v>
      </c>
      <c r="D49" s="15"/>
      <c r="E49" s="80">
        <v>49</v>
      </c>
      <c r="F49" s="52">
        <f t="shared" si="1"/>
        <v>4949</v>
      </c>
      <c r="G49" s="50" t="e">
        <f>havelvac!#REF!</f>
        <v>#REF!</v>
      </c>
      <c r="H49" s="50" t="e">
        <f>havelvac!#REF!</f>
        <v>#REF!</v>
      </c>
    </row>
    <row r="50" spans="1:8" x14ac:dyDescent="0.25">
      <c r="A50" s="52"/>
      <c r="B50" s="52">
        <v>5050</v>
      </c>
      <c r="C50" s="79" t="e">
        <f t="shared" si="0"/>
        <v>#REF!</v>
      </c>
      <c r="D50" s="15"/>
      <c r="E50" s="80">
        <v>50</v>
      </c>
      <c r="F50" s="52">
        <f t="shared" si="1"/>
        <v>5050</v>
      </c>
      <c r="G50" s="50" t="e">
        <f>havelvac!#REF!</f>
        <v>#REF!</v>
      </c>
      <c r="H50" s="50" t="e">
        <f>havelvac!#REF!</f>
        <v>#REF!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6"/>
  <sheetViews>
    <sheetView tabSelected="1" topLeftCell="A103" zoomScaleNormal="100" zoomScaleSheetLayoutView="100" workbookViewId="0">
      <selection activeCell="Q117" sqref="Q117"/>
    </sheetView>
  </sheetViews>
  <sheetFormatPr defaultRowHeight="15" x14ac:dyDescent="0.2"/>
  <cols>
    <col min="1" max="1" width="8.28515625" style="4" customWidth="1"/>
    <col min="2" max="2" width="5.85546875" style="4" customWidth="1"/>
    <col min="3" max="3" width="8.85546875" style="4" customWidth="1"/>
    <col min="4" max="4" width="22.28515625" style="4" customWidth="1"/>
    <col min="5" max="5" width="17.42578125" style="58" customWidth="1"/>
    <col min="6" max="6" width="14.85546875" style="4" customWidth="1"/>
    <col min="7" max="7" width="17.7109375" style="4" customWidth="1"/>
    <col min="8" max="8" width="18" style="46" hidden="1" customWidth="1"/>
    <col min="9" max="9" width="20.42578125" style="4" customWidth="1"/>
    <col min="10" max="10" width="21" style="26" hidden="1" customWidth="1"/>
    <col min="11" max="11" width="24.5703125" style="27" hidden="1" customWidth="1"/>
    <col min="12" max="12" width="15.42578125" style="3" hidden="1" customWidth="1"/>
    <col min="13" max="13" width="22.42578125" style="17" hidden="1" customWidth="1"/>
    <col min="14" max="14" width="24" style="3" hidden="1" customWidth="1"/>
    <col min="15" max="16384" width="9.140625" style="3"/>
  </cols>
  <sheetData>
    <row r="1" spans="1:14" ht="15.75" thickBot="1" x14ac:dyDescent="0.25">
      <c r="A1" s="5">
        <f ca="1">A1:I239</f>
        <v>0</v>
      </c>
      <c r="B1" s="5"/>
      <c r="C1" s="5"/>
      <c r="D1" s="5"/>
      <c r="F1" s="5"/>
      <c r="G1" s="5"/>
      <c r="I1" s="5"/>
      <c r="J1" s="21"/>
      <c r="K1" s="41"/>
      <c r="N1" s="28" t="s">
        <v>16</v>
      </c>
    </row>
    <row r="2" spans="1:14" ht="15.75" thickBot="1" x14ac:dyDescent="0.25">
      <c r="A2" s="4">
        <f>cucak!E2</f>
        <v>1</v>
      </c>
      <c r="D2" s="102" t="str">
        <f>CONCATENATE("N","  ",cucak!$B$2,"  ","å³ÛÙ³Ý³·ñÇ Ñ³í»Éí³Í")</f>
        <v>N  ìî´_26_0095  å³ÛÙ³Ý³·ñÇ Ñ³í»Éí³Í</v>
      </c>
      <c r="E2" s="102"/>
      <c r="F2" s="102"/>
      <c r="G2" s="102"/>
      <c r="H2" s="102"/>
      <c r="I2" s="54">
        <f>$N$2</f>
        <v>46097</v>
      </c>
      <c r="J2" s="20"/>
      <c r="K2" s="41"/>
      <c r="N2" s="57">
        <v>46097</v>
      </c>
    </row>
    <row r="3" spans="1:14" s="6" customFormat="1" x14ac:dyDescent="0.2">
      <c r="A3" s="7"/>
      <c r="B3" s="7"/>
      <c r="C3" s="7"/>
      <c r="D3" s="103" t="str">
        <f>CONCATENATE("N","  ",cucak!$B$2,"  ","приложение к договору")</f>
        <v>N  ìî´_26_0095  приложение к договору</v>
      </c>
      <c r="E3" s="103"/>
      <c r="F3" s="103"/>
      <c r="G3" s="103"/>
      <c r="H3" s="103"/>
      <c r="I3" s="7"/>
      <c r="J3" s="23"/>
      <c r="K3" s="42"/>
      <c r="L3" s="3"/>
      <c r="M3" s="22"/>
    </row>
    <row r="4" spans="1:14" ht="9.9499999999999993" customHeight="1" x14ac:dyDescent="0.2">
      <c r="J4" s="21"/>
      <c r="K4" s="41"/>
    </row>
    <row r="5" spans="1:14" ht="15.75" customHeight="1" x14ac:dyDescent="0.2">
      <c r="D5" s="104" t="s">
        <v>0</v>
      </c>
      <c r="E5" s="104"/>
      <c r="F5" s="104"/>
      <c r="G5" s="104"/>
      <c r="H5" s="104"/>
      <c r="J5" s="43"/>
      <c r="K5" s="76"/>
      <c r="L5" s="88"/>
      <c r="M5" s="78"/>
    </row>
    <row r="6" spans="1:14" s="6" customFormat="1" x14ac:dyDescent="0.2">
      <c r="A6" s="7"/>
      <c r="B6" s="7"/>
      <c r="C6" s="7"/>
      <c r="D6" s="100" t="s">
        <v>1</v>
      </c>
      <c r="E6" s="100"/>
      <c r="F6" s="100"/>
      <c r="G6" s="100"/>
      <c r="H6" s="100"/>
      <c r="I6" s="7"/>
      <c r="J6" s="25"/>
      <c r="K6" s="40"/>
      <c r="L6" s="3"/>
      <c r="M6" s="18"/>
    </row>
    <row r="7" spans="1:14" ht="9.9499999999999993" customHeight="1" x14ac:dyDescent="0.2">
      <c r="J7" s="24"/>
    </row>
    <row r="8" spans="1:14" s="6" customFormat="1" ht="15.75" customHeight="1" x14ac:dyDescent="0.2">
      <c r="A8" s="100" t="s">
        <v>39</v>
      </c>
      <c r="B8" s="100"/>
      <c r="C8" s="100"/>
      <c r="D8" s="100"/>
      <c r="E8" s="100"/>
      <c r="F8" s="100"/>
      <c r="G8" s="100"/>
      <c r="H8" s="100"/>
      <c r="I8" s="100"/>
      <c r="J8" s="44"/>
      <c r="K8" s="40"/>
      <c r="M8" s="45"/>
    </row>
    <row r="9" spans="1:14" s="6" customFormat="1" ht="15.75" customHeight="1" x14ac:dyDescent="0.2">
      <c r="A9" s="100" t="s">
        <v>40</v>
      </c>
      <c r="B9" s="100"/>
      <c r="C9" s="100"/>
      <c r="D9" s="100"/>
      <c r="E9" s="100"/>
      <c r="F9" s="100"/>
      <c r="G9" s="100"/>
      <c r="H9" s="100"/>
      <c r="I9" s="100"/>
      <c r="J9" s="26"/>
      <c r="K9" s="40"/>
      <c r="M9" s="19"/>
    </row>
    <row r="10" spans="1:14" ht="9.9499999999999993" customHeight="1" x14ac:dyDescent="0.2">
      <c r="J10" s="24"/>
    </row>
    <row r="11" spans="1:14" ht="35.1" customHeight="1" x14ac:dyDescent="0.2">
      <c r="A11" s="1" t="s">
        <v>2</v>
      </c>
      <c r="B11" s="1" t="s">
        <v>3</v>
      </c>
      <c r="C11" s="1" t="s">
        <v>4</v>
      </c>
      <c r="D11" s="1" t="s">
        <v>5</v>
      </c>
      <c r="E11" s="105" t="s">
        <v>36</v>
      </c>
      <c r="F11" s="106"/>
      <c r="G11" s="1" t="s">
        <v>6</v>
      </c>
      <c r="H11" s="1" t="s">
        <v>20</v>
      </c>
      <c r="I11" s="1" t="s">
        <v>21</v>
      </c>
      <c r="J11" s="24"/>
      <c r="K11" s="84"/>
      <c r="M11" s="84"/>
      <c r="N11" s="85"/>
    </row>
    <row r="12" spans="1:14" ht="24.95" customHeight="1" x14ac:dyDescent="0.2">
      <c r="A12" s="91"/>
      <c r="B12" s="95">
        <v>1</v>
      </c>
      <c r="C12" s="95">
        <v>1</v>
      </c>
      <c r="D12" s="95" t="s">
        <v>53</v>
      </c>
      <c r="E12" s="1" t="s">
        <v>37</v>
      </c>
      <c r="F12" s="95">
        <v>958</v>
      </c>
      <c r="G12" s="63">
        <f>4.8</f>
        <v>4.8</v>
      </c>
      <c r="H12" s="77">
        <f>K12</f>
        <v>276119</v>
      </c>
      <c r="I12" s="77">
        <f>M12</f>
        <v>281754</v>
      </c>
      <c r="J12" s="24"/>
      <c r="K12" s="83">
        <f>ROUNDUP((M12-M12*banadzev!$U$15),0)</f>
        <v>276119</v>
      </c>
      <c r="L12" s="83"/>
      <c r="M12" s="83">
        <f>ROUND(IF(F12=500,banadzev!$J$16*havelvac!G12,IF(F12=550,banadzev!$O$16*havelvac!G12,IF(F12=560,banadzev!$P$16*havelvac!G12,IF(havelvac!F12=583,banadzev!$D$16*havelvac!G12,IF(havelvac!F12=750,havelvac!G12*banadzev!$E$16,IF(havelvac!F12=860,havelvac!G12*banadzev!$F$16,IF(havelvac!F12=900,havelvac!G12*banadzev!$G$16,IF(havelvac!F12=958,havelvac!G12*banadzev!$H$16,IF(havelvac!F12=999,havelvac!G12*banadzev!$I$16,IF(havelvac!F12=585,banadzev!$K$16*havelvac!G12,IF(havelvac!F12=916,banadzev!$L$16*havelvac!G12,IF(havelvac!F12=875,banadzev!$M$16*havelvac!G12,IF(havelvac!F12=720,banadzev!$N$16*havelvac!G12,0))))))))))))),0)</f>
        <v>281754</v>
      </c>
      <c r="N12" s="62"/>
    </row>
    <row r="13" spans="1:14" ht="45" x14ac:dyDescent="0.2">
      <c r="A13" s="98"/>
      <c r="B13" s="1">
        <v>2</v>
      </c>
      <c r="C13" s="1">
        <v>8</v>
      </c>
      <c r="D13" s="16" t="s">
        <v>54</v>
      </c>
      <c r="E13" s="1" t="s">
        <v>37</v>
      </c>
      <c r="F13" s="61">
        <v>583</v>
      </c>
      <c r="G13" s="65">
        <f>48+3.1+1+4.2</f>
        <v>56.300000000000004</v>
      </c>
      <c r="H13" s="77">
        <f t="shared" ref="H13" si="0">K13</f>
        <v>1970912</v>
      </c>
      <c r="I13" s="77">
        <f t="shared" ref="I13" si="1">M13</f>
        <v>2011134</v>
      </c>
      <c r="J13" s="24"/>
      <c r="K13" s="83">
        <f>ROUNDUP((M13-M13*banadzev!$U$15),0)</f>
        <v>1970912</v>
      </c>
      <c r="L13" s="83"/>
      <c r="M13" s="83">
        <f>ROUND(IF(F13=500,banadzev!$J$16*havelvac!G13,IF(F13=550,banadzev!$O$16*havelvac!G13,IF(F13=560,banadzev!$P$16*havelvac!G13,IF(havelvac!F13=583,banadzev!$D$16*havelvac!G13,IF(havelvac!F13=750,havelvac!G13*banadzev!$E$16,IF(havelvac!F13=860,havelvac!G13*banadzev!$F$16,IF(havelvac!F13=900,havelvac!G13*banadzev!$G$16,IF(havelvac!F13=958,havelvac!G13*banadzev!$H$16,IF(havelvac!F13=999,havelvac!G13*banadzev!$I$16,IF(havelvac!F13=585,banadzev!$K$16*havelvac!G13,IF(havelvac!F13=916,banadzev!$L$16*havelvac!G13,IF(havelvac!F13=875,banadzev!$M$16*havelvac!G13,IF(havelvac!F13=720,banadzev!$N$16*havelvac!G13,0))))))))))))),0)</f>
        <v>2011134</v>
      </c>
    </row>
    <row r="14" spans="1:14" s="68" customFormat="1" ht="24.95" customHeight="1" x14ac:dyDescent="0.25">
      <c r="A14" s="9"/>
      <c r="B14" s="9"/>
      <c r="C14" s="9"/>
      <c r="D14" s="1" t="s">
        <v>8</v>
      </c>
      <c r="E14" s="66"/>
      <c r="F14" s="2"/>
      <c r="G14" s="35" t="str">
        <f>banadzev!C11</f>
        <v>4.8/56.3</v>
      </c>
      <c r="H14" s="77">
        <f>K14</f>
        <v>2247031</v>
      </c>
      <c r="I14" s="77">
        <f>M14</f>
        <v>2292888</v>
      </c>
      <c r="J14" s="86">
        <f>K14-K14*0.1%</f>
        <v>2244783.969</v>
      </c>
      <c r="K14" s="27">
        <f>SUM(K12:K13)</f>
        <v>2247031</v>
      </c>
      <c r="L14" s="87"/>
      <c r="M14" s="27">
        <f>SUM(M12:M13)</f>
        <v>2292888</v>
      </c>
    </row>
    <row r="16" spans="1:14" ht="24.95" customHeight="1" x14ac:dyDescent="0.2">
      <c r="A16" s="68"/>
      <c r="B16" s="68"/>
      <c r="C16" s="68"/>
      <c r="D16" s="68"/>
      <c r="E16" s="68"/>
      <c r="F16" s="68"/>
      <c r="G16" s="68"/>
      <c r="H16" s="68"/>
      <c r="I16" s="67" t="s">
        <v>26</v>
      </c>
    </row>
    <row r="17" spans="1:13" ht="18" customHeight="1" x14ac:dyDescent="0.2">
      <c r="A17" s="11" t="str">
        <f>IF(H11=I11,"²×áõñ¹Ý»ñÇ ÁÝÃ³ó³Ï³ñ·Á ¹³ë³Ï³Ý",IF(H11&lt;I11,"²×áõñ¹Ý»ñÇ ÁÝÃ³ó³Ï³ñ·Á ÑáÉ³Ý¹³Ï³Ý",0))</f>
        <v>²×áõñ¹Ý»ñÇ ÁÝÃ³ó³Ï³ñ·Á ÑáÉ³Ý¹³Ï³Ý</v>
      </c>
      <c r="B17" s="11"/>
      <c r="C17" s="11"/>
      <c r="D17" s="14"/>
      <c r="E17" s="12"/>
      <c r="F17" s="10"/>
      <c r="G17" s="101" t="s">
        <v>9</v>
      </c>
      <c r="H17" s="101"/>
      <c r="I17" s="101"/>
    </row>
    <row r="18" spans="1:13" s="13" customFormat="1" x14ac:dyDescent="0.2">
      <c r="A18" s="12"/>
      <c r="B18" s="12"/>
      <c r="C18" s="12"/>
      <c r="D18" s="12"/>
      <c r="E18" s="12"/>
      <c r="F18" s="12"/>
      <c r="G18" s="109" t="s">
        <v>27</v>
      </c>
      <c r="H18" s="109"/>
      <c r="I18" s="109"/>
      <c r="J18" s="26"/>
      <c r="K18" s="27"/>
      <c r="M18" s="17"/>
    </row>
    <row r="19" spans="1:13" x14ac:dyDescent="0.2">
      <c r="A19" s="10"/>
      <c r="B19" s="10"/>
      <c r="C19" s="10"/>
      <c r="D19" s="10"/>
      <c r="E19" s="10"/>
      <c r="F19" s="10"/>
      <c r="G19" s="101" t="s">
        <v>29</v>
      </c>
      <c r="H19" s="101"/>
      <c r="I19" s="101"/>
    </row>
    <row r="20" spans="1:13" ht="15" customHeight="1" x14ac:dyDescent="0.2">
      <c r="A20" s="99" t="str">
        <f>IF(H12=I12,"Процедура аукционов класическая",IF(H12&lt;I12,"Процедура аукционов голандская",0))</f>
        <v>Процедура аукционов голандская</v>
      </c>
      <c r="B20" s="99" t="e">
        <f>IF(#REF!=#REF!,"²×áõñ¹Ý»ñÇ ÁÝÃ³ó³Ï³ñ·Á ¹³ë³Ï³Ý",IF(#REF!&lt;#REF!,"²×áõñ¹Ý»ñÇ ÁÝÃ³ó³Ï³ñ·Á ÑáÉ³Ý¹³Ï³Ý",0))</f>
        <v>#REF!</v>
      </c>
      <c r="C20" s="99" t="e">
        <f>IF(#REF!=#REF!,"²×áõñ¹Ý»ñÇ ÁÝÃ³ó³Ï³ñ·Á ¹³ë³Ï³Ý",IF(#REF!&lt;#REF!,"²×áõñ¹Ý»ñÇ ÁÝÃ³ó³Ï³ñ·Á ÑáÉ³Ý¹³Ï³Ý",0))</f>
        <v>#REF!</v>
      </c>
      <c r="D20" s="99" t="e">
        <f>IF(#REF!=#REF!,"²×áõñ¹Ý»ñÇ ÁÝÃ³ó³Ï³ñ·Á ¹³ë³Ï³Ý",IF(#REF!&lt;#REF!,"²×áõñ¹Ý»ñÇ ÁÝÃ³ó³Ï³ñ·Á ÑáÉ³Ý¹³Ï³Ý",0))</f>
        <v>#REF!</v>
      </c>
      <c r="E20" s="59"/>
      <c r="F20" s="10"/>
      <c r="G20" s="101" t="s">
        <v>10</v>
      </c>
      <c r="H20" s="101"/>
      <c r="I20" s="101"/>
    </row>
    <row r="21" spans="1:13" x14ac:dyDescent="0.2">
      <c r="A21" s="12"/>
      <c r="B21" s="12"/>
      <c r="C21" s="12"/>
      <c r="D21" s="12"/>
      <c r="E21" s="12"/>
      <c r="F21" s="10"/>
      <c r="G21" s="101" t="s">
        <v>28</v>
      </c>
      <c r="H21" s="101"/>
      <c r="I21" s="101"/>
    </row>
    <row r="22" spans="1:13" x14ac:dyDescent="0.2">
      <c r="A22" s="10"/>
      <c r="B22" s="10"/>
      <c r="C22" s="10"/>
      <c r="D22" s="10"/>
      <c r="E22" s="10"/>
      <c r="F22" s="10"/>
      <c r="G22" s="101" t="s">
        <v>30</v>
      </c>
      <c r="H22" s="101"/>
      <c r="I22" s="101"/>
    </row>
    <row r="24" spans="1:13" x14ac:dyDescent="0.2">
      <c r="A24" s="5">
        <f>cucak!E3</f>
        <v>2</v>
      </c>
      <c r="B24" s="5"/>
      <c r="C24" s="5"/>
      <c r="D24" s="102" t="str">
        <f>CONCATENATE("N","  ",cucak!$B$3,"  ","å³ÛÙ³Ý³·ñÇ Ñ³í»Éí³Í")</f>
        <v>N  ìî´_26_0096  å³ÛÙ³Ý³·ñÇ Ñ³í»Éí³Í</v>
      </c>
      <c r="E24" s="102"/>
      <c r="F24" s="102"/>
      <c r="G24" s="102"/>
      <c r="H24" s="102"/>
      <c r="I24" s="54">
        <f>$N$2</f>
        <v>46097</v>
      </c>
    </row>
    <row r="25" spans="1:13" s="6" customFormat="1" x14ac:dyDescent="0.2">
      <c r="A25" s="8"/>
      <c r="B25" s="8"/>
      <c r="C25" s="8"/>
      <c r="D25" s="103" t="str">
        <f>CONCATENATE("N","  ",cucak!$B$3,"  ","приложение к договору")</f>
        <v>N  ìî´_26_0096  приложение к договору</v>
      </c>
      <c r="E25" s="103"/>
      <c r="F25" s="103"/>
      <c r="G25" s="103"/>
      <c r="H25" s="103"/>
      <c r="I25" s="8"/>
      <c r="J25" s="26"/>
      <c r="K25" s="27"/>
      <c r="M25" s="17"/>
    </row>
    <row r="26" spans="1:13" ht="9.9499999999999993" customHeight="1" x14ac:dyDescent="0.2">
      <c r="A26" s="5"/>
      <c r="B26" s="5"/>
      <c r="C26" s="5"/>
      <c r="D26" s="5"/>
      <c r="F26" s="5"/>
      <c r="G26" s="5"/>
      <c r="I26" s="5"/>
    </row>
    <row r="27" spans="1:13" ht="15.75" customHeight="1" x14ac:dyDescent="0.2">
      <c r="A27" s="5"/>
      <c r="B27" s="5"/>
      <c r="C27" s="5"/>
      <c r="D27" s="104" t="s">
        <v>0</v>
      </c>
      <c r="E27" s="104"/>
      <c r="F27" s="104"/>
      <c r="G27" s="104"/>
      <c r="H27" s="104"/>
      <c r="I27" s="5"/>
    </row>
    <row r="28" spans="1:13" s="6" customFormat="1" x14ac:dyDescent="0.2">
      <c r="A28" s="8"/>
      <c r="B28" s="8"/>
      <c r="C28" s="8"/>
      <c r="D28" s="100" t="s">
        <v>1</v>
      </c>
      <c r="E28" s="100"/>
      <c r="F28" s="100"/>
      <c r="G28" s="100"/>
      <c r="H28" s="100"/>
      <c r="I28" s="8"/>
      <c r="J28" s="26"/>
      <c r="K28" s="27"/>
      <c r="M28" s="17"/>
    </row>
    <row r="29" spans="1:13" ht="9.9499999999999993" customHeight="1" x14ac:dyDescent="0.2">
      <c r="A29" s="5"/>
      <c r="B29" s="5"/>
      <c r="C29" s="5"/>
      <c r="D29" s="5"/>
      <c r="F29" s="5"/>
      <c r="G29" s="5"/>
      <c r="I29" s="5"/>
    </row>
    <row r="30" spans="1:13" s="6" customFormat="1" ht="15.75" customHeight="1" x14ac:dyDescent="0.2">
      <c r="A30" s="100" t="s">
        <v>39</v>
      </c>
      <c r="B30" s="100"/>
      <c r="C30" s="100"/>
      <c r="D30" s="100"/>
      <c r="E30" s="100"/>
      <c r="F30" s="100"/>
      <c r="G30" s="100"/>
      <c r="H30" s="100"/>
      <c r="I30" s="100"/>
      <c r="J30" s="44"/>
      <c r="K30" s="27"/>
      <c r="M30" s="17"/>
    </row>
    <row r="31" spans="1:13" s="6" customFormat="1" ht="15.75" customHeight="1" x14ac:dyDescent="0.2">
      <c r="A31" s="100" t="s">
        <v>40</v>
      </c>
      <c r="B31" s="100"/>
      <c r="C31" s="100"/>
      <c r="D31" s="100"/>
      <c r="E31" s="100"/>
      <c r="F31" s="100"/>
      <c r="G31" s="100"/>
      <c r="H31" s="100"/>
      <c r="I31" s="100"/>
      <c r="J31" s="26"/>
      <c r="K31" s="27"/>
      <c r="M31" s="17"/>
    </row>
    <row r="32" spans="1:13" ht="9.9499999999999993" customHeight="1" x14ac:dyDescent="0.2">
      <c r="A32" s="5"/>
      <c r="B32" s="5"/>
      <c r="C32" s="5"/>
      <c r="D32" s="5"/>
      <c r="F32" s="5"/>
      <c r="G32" s="5"/>
      <c r="I32" s="5"/>
    </row>
    <row r="33" spans="1:14" ht="35.1" customHeight="1" x14ac:dyDescent="0.2">
      <c r="A33" s="91" t="s">
        <v>2</v>
      </c>
      <c r="B33" s="91" t="s">
        <v>3</v>
      </c>
      <c r="C33" s="91" t="s">
        <v>4</v>
      </c>
      <c r="D33" s="91" t="s">
        <v>5</v>
      </c>
      <c r="E33" s="105" t="s">
        <v>36</v>
      </c>
      <c r="F33" s="106"/>
      <c r="G33" s="91" t="s">
        <v>6</v>
      </c>
      <c r="H33" s="91" t="s">
        <v>20</v>
      </c>
      <c r="I33" s="91" t="s">
        <v>21</v>
      </c>
      <c r="J33" s="24"/>
    </row>
    <row r="34" spans="1:14" ht="24.95" customHeight="1" x14ac:dyDescent="0.2">
      <c r="A34" s="95"/>
      <c r="B34" s="95">
        <v>1</v>
      </c>
      <c r="C34" s="95">
        <v>1</v>
      </c>
      <c r="D34" s="95" t="s">
        <v>11</v>
      </c>
      <c r="E34" s="91" t="s">
        <v>37</v>
      </c>
      <c r="F34" s="91">
        <v>583</v>
      </c>
      <c r="G34" s="63">
        <v>64.900000000000006</v>
      </c>
      <c r="H34" s="77">
        <f>K34</f>
        <v>2271975</v>
      </c>
      <c r="I34" s="77">
        <f>M34</f>
        <v>2318341</v>
      </c>
      <c r="J34" s="24"/>
      <c r="K34" s="83">
        <f>ROUNDUP((M34-M34*banadzev!$U$15),0)</f>
        <v>2271975</v>
      </c>
      <c r="L34" s="64"/>
      <c r="M34" s="83">
        <f>ROUND(IF(F34=500,banadzev!$J$16*havelvac!G34,IF(F34=550,banadzev!$O$16*havelvac!G34,IF(F34=560,banadzev!$P$16*havelvac!G34,IF(havelvac!F34=583,banadzev!$D$16*havelvac!G34,IF(havelvac!F34=750,havelvac!G34*banadzev!$E$16,IF(havelvac!F34=860,havelvac!G34*banadzev!$F$16,IF(havelvac!F34=900,havelvac!G34*banadzev!$G$16,IF(havelvac!F34=958,havelvac!G34*banadzev!$H$16,IF(havelvac!F34=999,havelvac!G34*banadzev!$I$16,IF(havelvac!F34=585,banadzev!$K$16*havelvac!G34,IF(havelvac!F34=916,banadzev!$L$16*havelvac!G34,IF(havelvac!F34=875,banadzev!$M$16*havelvac!G34,IF(havelvac!F34=720,banadzev!$N$16*havelvac!G34,0))))))))))))),0)</f>
        <v>2318341</v>
      </c>
      <c r="N34" s="62"/>
    </row>
    <row r="35" spans="1:14" s="89" customFormat="1" ht="24.95" customHeight="1" x14ac:dyDescent="0.25">
      <c r="A35" s="9"/>
      <c r="B35" s="9"/>
      <c r="C35" s="9"/>
      <c r="D35" s="91" t="s">
        <v>8</v>
      </c>
      <c r="E35" s="90"/>
      <c r="F35" s="2"/>
      <c r="G35" s="35" t="str">
        <f>banadzev!D11</f>
        <v>64.9</v>
      </c>
      <c r="H35" s="77">
        <f>K35</f>
        <v>2271975</v>
      </c>
      <c r="I35" s="77">
        <f>M35</f>
        <v>2318341</v>
      </c>
      <c r="J35" s="26">
        <f>K35-K35*0.1%</f>
        <v>2269703.0249999999</v>
      </c>
      <c r="K35" s="27">
        <f>SUM(K34:K34)</f>
        <v>2271975</v>
      </c>
      <c r="M35" s="27">
        <f>SUM(M34:M34)</f>
        <v>2318341</v>
      </c>
    </row>
    <row r="36" spans="1:14" s="68" customFormat="1" ht="21" customHeight="1" x14ac:dyDescent="0.25">
      <c r="A36" s="71"/>
      <c r="B36" s="71"/>
      <c r="C36" s="71"/>
      <c r="D36" s="72"/>
      <c r="E36" s="72"/>
      <c r="F36" s="73"/>
      <c r="G36" s="74"/>
      <c r="H36" s="75"/>
      <c r="I36" s="75"/>
      <c r="J36" s="26"/>
      <c r="K36" s="27"/>
      <c r="M36" s="27"/>
    </row>
    <row r="37" spans="1:14" s="68" customFormat="1" ht="12.75" customHeight="1" x14ac:dyDescent="0.25">
      <c r="A37" s="71"/>
      <c r="B37" s="71"/>
      <c r="C37" s="71"/>
      <c r="D37" s="72"/>
      <c r="E37" s="72"/>
      <c r="F37" s="73"/>
      <c r="I37" s="67" t="s">
        <v>26</v>
      </c>
      <c r="J37" s="26"/>
      <c r="K37" s="27"/>
      <c r="M37" s="27"/>
    </row>
    <row r="38" spans="1:14" s="68" customFormat="1" ht="18.75" customHeight="1" x14ac:dyDescent="0.25">
      <c r="A38" s="11" t="str">
        <f>IF(H33=I33,"²×áõñ¹Ý»ñÇ ÁÝÃ³ó³Ï³ñ·Á ¹³ë³Ï³Ý",IF(H33&lt;I33,"²×áõñ¹Ý»ñÇ ÁÝÃ³ó³Ï³ñ·Á ÑáÉ³Ý¹³Ï³Ý",0))</f>
        <v>²×áõñ¹Ý»ñÇ ÁÝÃ³ó³Ï³ñ·Á ÑáÉ³Ý¹³Ï³Ý</v>
      </c>
      <c r="B38" s="11"/>
      <c r="C38" s="11"/>
      <c r="D38" s="14"/>
      <c r="E38" s="72"/>
      <c r="F38" s="73"/>
      <c r="G38" s="101" t="s">
        <v>9</v>
      </c>
      <c r="H38" s="101"/>
      <c r="I38" s="101"/>
      <c r="J38" s="26"/>
      <c r="K38" s="27"/>
      <c r="M38" s="27"/>
    </row>
    <row r="39" spans="1:14" s="68" customFormat="1" ht="15.75" customHeight="1" x14ac:dyDescent="0.25">
      <c r="A39" s="12"/>
      <c r="B39" s="12"/>
      <c r="C39" s="12"/>
      <c r="D39" s="12"/>
      <c r="E39" s="72"/>
      <c r="F39" s="73"/>
      <c r="G39" s="109" t="s">
        <v>27</v>
      </c>
      <c r="H39" s="109"/>
      <c r="I39" s="109"/>
      <c r="J39" s="26"/>
      <c r="K39" s="27"/>
      <c r="M39" s="27"/>
    </row>
    <row r="40" spans="1:14" s="68" customFormat="1" ht="13.5" customHeight="1" x14ac:dyDescent="0.25">
      <c r="A40" s="10"/>
      <c r="B40" s="10"/>
      <c r="C40" s="10"/>
      <c r="D40" s="10"/>
      <c r="E40" s="72"/>
      <c r="F40" s="73"/>
      <c r="G40" s="101" t="s">
        <v>29</v>
      </c>
      <c r="H40" s="101"/>
      <c r="I40" s="101"/>
      <c r="J40" s="26"/>
      <c r="K40" s="27"/>
      <c r="M40" s="27"/>
    </row>
    <row r="41" spans="1:14" x14ac:dyDescent="0.2">
      <c r="A41" s="99" t="str">
        <f>IF(H33=I33,"Процедура аукционов класическая",IF(H33&lt;I33,"Процедура аукционов голандская",0))</f>
        <v>Процедура аукционов голандская</v>
      </c>
      <c r="B41" s="99" t="e">
        <f>IF(#REF!=#REF!,"²×áõñ¹Ý»ñÇ ÁÝÃ³ó³Ï³ñ·Á ¹³ë³Ï³Ý",IF(#REF!&lt;#REF!,"²×áõñ¹Ý»ñÇ ÁÝÃ³ó³Ï³ñ·Á ÑáÉ³Ý¹³Ï³Ý",0))</f>
        <v>#REF!</v>
      </c>
      <c r="C41" s="99" t="e">
        <f>IF(#REF!=#REF!,"²×áõñ¹Ý»ñÇ ÁÝÃ³ó³Ï³ñ·Á ¹³ë³Ï³Ý",IF(#REF!&lt;#REF!,"²×áõñ¹Ý»ñÇ ÁÝÃ³ó³Ï³ñ·Á ÑáÉ³Ý¹³Ï³Ý",0))</f>
        <v>#REF!</v>
      </c>
      <c r="D41" s="99" t="e">
        <f>IF(#REF!=#REF!,"²×áõñ¹Ý»ñÇ ÁÝÃ³ó³Ï³ñ·Á ¹³ë³Ï³Ý",IF(#REF!&lt;#REF!,"²×áõñ¹Ý»ñÇ ÁÝÃ³ó³Ï³ñ·Á ÑáÉ³Ý¹³Ï³Ý",0))</f>
        <v>#REF!</v>
      </c>
      <c r="E41" s="12"/>
      <c r="F41" s="10"/>
      <c r="G41" s="101" t="s">
        <v>10</v>
      </c>
      <c r="H41" s="101"/>
      <c r="I41" s="101"/>
    </row>
    <row r="42" spans="1:14" x14ac:dyDescent="0.2">
      <c r="A42" s="10"/>
      <c r="B42" s="10"/>
      <c r="C42" s="10"/>
      <c r="D42" s="10"/>
      <c r="E42" s="10"/>
      <c r="F42" s="10"/>
      <c r="G42" s="101" t="s">
        <v>28</v>
      </c>
      <c r="H42" s="101"/>
      <c r="I42" s="101"/>
    </row>
    <row r="43" spans="1:14" x14ac:dyDescent="0.2">
      <c r="G43" s="101" t="s">
        <v>30</v>
      </c>
      <c r="H43" s="101"/>
      <c r="I43" s="101"/>
    </row>
    <row r="44" spans="1:14" x14ac:dyDescent="0.2">
      <c r="A44" s="93">
        <f>cucak!E4</f>
        <v>3</v>
      </c>
      <c r="B44" s="5"/>
      <c r="C44" s="5"/>
      <c r="D44" s="102" t="str">
        <f>CONCATENATE("N","  ",cucak!$B$4,"  ","å³ÛÙ³Ý³·ñÇ Ñ³í»Éí³Í")</f>
        <v>N  ìî´_26_0097  å³ÛÙ³Ý³·ñÇ Ñ³í»Éí³Í</v>
      </c>
      <c r="E44" s="102"/>
      <c r="F44" s="102"/>
      <c r="G44" s="102"/>
      <c r="H44" s="102"/>
      <c r="I44" s="54">
        <f>$N$2</f>
        <v>46097</v>
      </c>
    </row>
    <row r="45" spans="1:14" s="6" customFormat="1" x14ac:dyDescent="0.2">
      <c r="A45" s="8"/>
      <c r="B45" s="8"/>
      <c r="C45" s="8"/>
      <c r="D45" s="103" t="str">
        <f>CONCATENATE("N","  ",cucak!$B$4,"  ","приложение к договору")</f>
        <v>N  ìî´_26_0097  приложение к договору</v>
      </c>
      <c r="E45" s="103"/>
      <c r="F45" s="103"/>
      <c r="G45" s="103"/>
      <c r="H45" s="103"/>
      <c r="I45" s="8"/>
      <c r="J45" s="26"/>
      <c r="K45" s="27"/>
      <c r="M45" s="17"/>
    </row>
    <row r="46" spans="1:14" ht="9.9499999999999993" customHeight="1" x14ac:dyDescent="0.2">
      <c r="A46" s="5"/>
      <c r="B46" s="5"/>
      <c r="C46" s="5"/>
      <c r="D46" s="5"/>
      <c r="F46" s="5"/>
      <c r="G46" s="5"/>
      <c r="I46" s="5"/>
    </row>
    <row r="47" spans="1:14" ht="15.75" customHeight="1" x14ac:dyDescent="0.2">
      <c r="A47" s="46"/>
      <c r="B47" s="46"/>
      <c r="C47" s="46"/>
      <c r="D47" s="104" t="s">
        <v>0</v>
      </c>
      <c r="E47" s="104"/>
      <c r="F47" s="104"/>
      <c r="G47" s="104"/>
      <c r="H47" s="104"/>
      <c r="I47" s="46"/>
    </row>
    <row r="48" spans="1:14" s="6" customFormat="1" x14ac:dyDescent="0.2">
      <c r="A48" s="47"/>
      <c r="B48" s="47"/>
      <c r="C48" s="47"/>
      <c r="D48" s="100" t="s">
        <v>1</v>
      </c>
      <c r="E48" s="100"/>
      <c r="F48" s="100"/>
      <c r="G48" s="100"/>
      <c r="H48" s="100"/>
      <c r="I48" s="47"/>
      <c r="J48" s="26"/>
      <c r="K48" s="27"/>
      <c r="M48" s="17"/>
    </row>
    <row r="49" spans="1:14" ht="9.9499999999999993" customHeight="1" x14ac:dyDescent="0.2">
      <c r="A49" s="5"/>
      <c r="B49" s="5"/>
      <c r="C49" s="5"/>
      <c r="D49" s="5"/>
      <c r="F49" s="5"/>
      <c r="G49" s="5"/>
      <c r="I49" s="5"/>
    </row>
    <row r="50" spans="1:14" s="6" customFormat="1" ht="15.75" customHeight="1" x14ac:dyDescent="0.2">
      <c r="A50" s="100" t="s">
        <v>39</v>
      </c>
      <c r="B50" s="100"/>
      <c r="C50" s="100"/>
      <c r="D50" s="100"/>
      <c r="E50" s="100"/>
      <c r="F50" s="100"/>
      <c r="G50" s="100"/>
      <c r="H50" s="100"/>
      <c r="I50" s="100"/>
      <c r="J50" s="44"/>
      <c r="K50" s="27"/>
      <c r="M50" s="17"/>
    </row>
    <row r="51" spans="1:14" s="6" customFormat="1" ht="15.75" customHeight="1" x14ac:dyDescent="0.2">
      <c r="A51" s="100" t="s">
        <v>40</v>
      </c>
      <c r="B51" s="100"/>
      <c r="C51" s="100"/>
      <c r="D51" s="100"/>
      <c r="E51" s="100"/>
      <c r="F51" s="100"/>
      <c r="G51" s="100"/>
      <c r="H51" s="100"/>
      <c r="I51" s="100"/>
      <c r="J51" s="26"/>
      <c r="K51" s="27"/>
      <c r="M51" s="17"/>
    </row>
    <row r="52" spans="1:14" ht="9.9499999999999993" customHeight="1" x14ac:dyDescent="0.2">
      <c r="A52" s="5"/>
      <c r="B52" s="5"/>
      <c r="C52" s="5"/>
      <c r="D52" s="5"/>
      <c r="F52" s="5"/>
      <c r="G52" s="5"/>
      <c r="I52" s="5"/>
    </row>
    <row r="53" spans="1:14" ht="35.1" customHeight="1" x14ac:dyDescent="0.2">
      <c r="A53" s="1" t="s">
        <v>2</v>
      </c>
      <c r="B53" s="1" t="s">
        <v>3</v>
      </c>
      <c r="C53" s="1" t="s">
        <v>4</v>
      </c>
      <c r="D53" s="1" t="s">
        <v>5</v>
      </c>
      <c r="E53" s="105" t="s">
        <v>36</v>
      </c>
      <c r="F53" s="106"/>
      <c r="G53" s="1" t="s">
        <v>6</v>
      </c>
      <c r="H53" s="1" t="s">
        <v>20</v>
      </c>
      <c r="I53" s="1" t="s">
        <v>21</v>
      </c>
      <c r="J53" s="24"/>
    </row>
    <row r="54" spans="1:14" ht="60" x14ac:dyDescent="0.2">
      <c r="A54" s="95"/>
      <c r="B54" s="95">
        <v>1</v>
      </c>
      <c r="C54" s="95">
        <v>19</v>
      </c>
      <c r="D54" s="95" t="s">
        <v>55</v>
      </c>
      <c r="E54" s="1" t="s">
        <v>37</v>
      </c>
      <c r="F54" s="91">
        <v>583</v>
      </c>
      <c r="G54" s="63">
        <f>8.8+9.7+7+2.6</f>
        <v>28.1</v>
      </c>
      <c r="H54" s="77">
        <f>K54</f>
        <v>983706</v>
      </c>
      <c r="I54" s="77">
        <f>M54</f>
        <v>1003781</v>
      </c>
      <c r="J54" s="24"/>
      <c r="K54" s="83">
        <f>ROUNDUP((M54-M54*banadzev!$U$15),0)</f>
        <v>983706</v>
      </c>
      <c r="L54" s="64"/>
      <c r="M54" s="83">
        <f>ROUND(IF(F54=500,banadzev!$J$16*havelvac!G54,IF(F54=550,banadzev!$O$16*havelvac!G54,IF(F54=560,banadzev!$P$16*havelvac!G54,IF(havelvac!F54=583,banadzev!$D$16*havelvac!G54,IF(havelvac!F54=750,havelvac!G54*banadzev!$E$16,IF(havelvac!F54=860,havelvac!G54*banadzev!$F$16,IF(havelvac!F54=900,havelvac!G54*banadzev!$G$16,IF(havelvac!F54=958,havelvac!G54*banadzev!$H$16,IF(havelvac!F54=999,havelvac!G54*banadzev!$I$16,IF(havelvac!F54=585,banadzev!$K$16*havelvac!G54,IF(havelvac!F54=916,banadzev!$L$16*havelvac!G54,IF(havelvac!F54=875,banadzev!$M$16*havelvac!G54,IF(havelvac!F54=720,banadzev!$N$16*havelvac!G54,0))))))))))))),0)</f>
        <v>1003781</v>
      </c>
      <c r="N54" s="62"/>
    </row>
    <row r="55" spans="1:14" s="68" customFormat="1" ht="24.95" customHeight="1" x14ac:dyDescent="0.25">
      <c r="A55" s="9"/>
      <c r="B55" s="9"/>
      <c r="C55" s="9"/>
      <c r="D55" s="1" t="s">
        <v>8</v>
      </c>
      <c r="E55" s="66"/>
      <c r="F55" s="2"/>
      <c r="G55" s="35" t="str">
        <f>banadzev!E11</f>
        <v>28.1</v>
      </c>
      <c r="H55" s="77">
        <f>K55</f>
        <v>983706</v>
      </c>
      <c r="I55" s="77">
        <f>M55</f>
        <v>1003781</v>
      </c>
      <c r="J55" s="26">
        <f>K55-K55*0.1%</f>
        <v>982722.29399999999</v>
      </c>
      <c r="K55" s="27">
        <f>SUM(K54:K54)</f>
        <v>983706</v>
      </c>
      <c r="M55" s="27">
        <f>SUM(M54:M54)</f>
        <v>1003781</v>
      </c>
    </row>
    <row r="56" spans="1:14" s="68" customFormat="1" ht="14.25" customHeight="1" x14ac:dyDescent="0.25">
      <c r="A56" s="71"/>
      <c r="B56" s="71"/>
      <c r="C56" s="71"/>
      <c r="D56" s="72"/>
      <c r="E56" s="72"/>
      <c r="F56" s="73"/>
      <c r="G56" s="74"/>
      <c r="H56" s="75"/>
      <c r="I56" s="75"/>
      <c r="J56" s="26"/>
      <c r="K56" s="27"/>
      <c r="M56" s="27"/>
    </row>
    <row r="57" spans="1:14" s="68" customFormat="1" ht="12" customHeight="1" x14ac:dyDescent="0.25">
      <c r="A57" s="71"/>
      <c r="B57" s="71"/>
      <c r="C57" s="71"/>
      <c r="D57" s="72"/>
      <c r="E57" s="72"/>
      <c r="F57" s="73"/>
      <c r="I57" s="67" t="s">
        <v>26</v>
      </c>
      <c r="J57" s="26"/>
      <c r="K57" s="27"/>
      <c r="M57" s="27"/>
    </row>
    <row r="58" spans="1:14" s="68" customFormat="1" ht="15" customHeight="1" x14ac:dyDescent="0.25">
      <c r="A58" s="11" t="str">
        <f>IF(H53=I53,"²×áõñ¹Ý»ñÇ ÁÝÃ³ó³Ï³ñ·Á ¹³ë³Ï³Ý",IF(H53&lt;I53,"²×áõñ¹Ý»ñÇ ÁÝÃ³ó³Ï³ñ·Á ÑáÉ³Ý¹³Ï³Ý",0))</f>
        <v>²×áõñ¹Ý»ñÇ ÁÝÃ³ó³Ï³ñ·Á ÑáÉ³Ý¹³Ï³Ý</v>
      </c>
      <c r="B58" s="11"/>
      <c r="C58" s="11"/>
      <c r="D58" s="14"/>
      <c r="E58" s="72"/>
      <c r="F58" s="73"/>
      <c r="G58" s="101" t="s">
        <v>9</v>
      </c>
      <c r="H58" s="101"/>
      <c r="I58" s="101"/>
      <c r="J58" s="26"/>
      <c r="K58" s="27"/>
      <c r="M58" s="27"/>
    </row>
    <row r="59" spans="1:14" s="68" customFormat="1" ht="13.5" customHeight="1" x14ac:dyDescent="0.25">
      <c r="A59" s="12"/>
      <c r="B59" s="12"/>
      <c r="C59" s="12"/>
      <c r="D59" s="12"/>
      <c r="E59" s="72"/>
      <c r="F59" s="73"/>
      <c r="G59" s="109" t="s">
        <v>27</v>
      </c>
      <c r="H59" s="109"/>
      <c r="I59" s="109"/>
      <c r="J59" s="26"/>
      <c r="K59" s="27"/>
      <c r="M59" s="27"/>
    </row>
    <row r="60" spans="1:14" s="68" customFormat="1" ht="13.5" customHeight="1" x14ac:dyDescent="0.25">
      <c r="A60" s="10"/>
      <c r="B60" s="10"/>
      <c r="C60" s="10"/>
      <c r="D60" s="10"/>
      <c r="E60" s="72"/>
      <c r="F60" s="73"/>
      <c r="G60" s="101" t="s">
        <v>29</v>
      </c>
      <c r="H60" s="101"/>
      <c r="I60" s="101"/>
      <c r="J60" s="26"/>
      <c r="K60" s="27"/>
      <c r="M60" s="27"/>
    </row>
    <row r="61" spans="1:14" s="68" customFormat="1" ht="12.75" customHeight="1" x14ac:dyDescent="0.2">
      <c r="A61" s="99" t="str">
        <f>IF(H53=I53,"Процедура аукционов класическая",IF(H53&lt;I53,"Процедура аукционов голандская",0))</f>
        <v>Процедура аукционов голандская</v>
      </c>
      <c r="B61" s="99" t="e">
        <f>IF(#REF!=#REF!,"²×áõñ¹Ý»ñÇ ÁÝÃ³ó³Ï³ñ·Á ¹³ë³Ï³Ý",IF(#REF!&lt;#REF!,"²×áõñ¹Ý»ñÇ ÁÝÃ³ó³Ï³ñ·Á ÑáÉ³Ý¹³Ï³Ý",0))</f>
        <v>#REF!</v>
      </c>
      <c r="C61" s="99" t="e">
        <f>IF(#REF!=#REF!,"²×áõñ¹Ý»ñÇ ÁÝÃ³ó³Ï³ñ·Á ¹³ë³Ï³Ý",IF(#REF!&lt;#REF!,"²×áõñ¹Ý»ñÇ ÁÝÃ³ó³Ï³ñ·Á ÑáÉ³Ý¹³Ï³Ý",0))</f>
        <v>#REF!</v>
      </c>
      <c r="D61" s="99" t="e">
        <f>IF(#REF!=#REF!,"²×áõñ¹Ý»ñÇ ÁÝÃ³ó³Ï³ñ·Á ¹³ë³Ï³Ý",IF(#REF!&lt;#REF!,"²×áõñ¹Ý»ñÇ ÁÝÃ³ó³Ï³ñ·Á ÑáÉ³Ý¹³Ï³Ý",0))</f>
        <v>#REF!</v>
      </c>
      <c r="E61" s="72"/>
      <c r="F61" s="73"/>
      <c r="G61" s="101" t="s">
        <v>10</v>
      </c>
      <c r="H61" s="101"/>
      <c r="I61" s="101"/>
      <c r="J61" s="26"/>
      <c r="K61" s="27"/>
      <c r="M61" s="27"/>
    </row>
    <row r="62" spans="1:14" s="68" customFormat="1" ht="12.75" customHeight="1" x14ac:dyDescent="0.25">
      <c r="A62" s="71"/>
      <c r="B62" s="71"/>
      <c r="C62" s="71"/>
      <c r="D62" s="72"/>
      <c r="E62" s="72"/>
      <c r="F62" s="73"/>
      <c r="G62" s="101" t="s">
        <v>28</v>
      </c>
      <c r="H62" s="101"/>
      <c r="I62" s="101"/>
      <c r="J62" s="26"/>
      <c r="K62" s="27"/>
      <c r="M62" s="27"/>
    </row>
    <row r="63" spans="1:14" x14ac:dyDescent="0.2">
      <c r="G63" s="101" t="s">
        <v>30</v>
      </c>
      <c r="H63" s="101"/>
      <c r="I63" s="101"/>
    </row>
    <row r="64" spans="1:14" x14ac:dyDescent="0.2">
      <c r="A64" s="93">
        <f>cucak!E5</f>
        <v>4</v>
      </c>
      <c r="B64" s="5"/>
      <c r="C64" s="5"/>
      <c r="D64" s="102" t="str">
        <f>CONCATENATE("N","  ",cucak!$B$5,"  ","å³ÛÙ³Ý³·ñÇ Ñ³í»Éí³Í")</f>
        <v>N  ìî´_26_0098  å³ÛÙ³Ý³·ñÇ Ñ³í»Éí³Í</v>
      </c>
      <c r="E64" s="102"/>
      <c r="F64" s="102"/>
      <c r="G64" s="102"/>
      <c r="H64" s="102"/>
      <c r="I64" s="54">
        <f>$N$2</f>
        <v>46097</v>
      </c>
    </row>
    <row r="65" spans="1:14" s="6" customFormat="1" x14ac:dyDescent="0.2">
      <c r="A65" s="8"/>
      <c r="B65" s="8"/>
      <c r="C65" s="8"/>
      <c r="D65" s="103" t="str">
        <f>CONCATENATE("N","  ",cucak!$B$5,"  ","приложение к договору")</f>
        <v>N  ìî´_26_0098  приложение к договору</v>
      </c>
      <c r="E65" s="103"/>
      <c r="F65" s="103"/>
      <c r="G65" s="103"/>
      <c r="H65" s="103"/>
      <c r="I65" s="8"/>
      <c r="J65" s="26"/>
      <c r="K65" s="27"/>
      <c r="M65" s="17"/>
    </row>
    <row r="66" spans="1:14" ht="9.9499999999999993" customHeight="1" x14ac:dyDescent="0.2">
      <c r="A66" s="5"/>
      <c r="B66" s="5"/>
      <c r="C66" s="5"/>
      <c r="D66" s="5"/>
      <c r="F66" s="5"/>
      <c r="G66" s="5"/>
      <c r="I66" s="5"/>
    </row>
    <row r="67" spans="1:14" ht="15.75" customHeight="1" x14ac:dyDescent="0.2">
      <c r="A67" s="46"/>
      <c r="B67" s="46"/>
      <c r="C67" s="46"/>
      <c r="D67" s="104" t="s">
        <v>0</v>
      </c>
      <c r="E67" s="104"/>
      <c r="F67" s="104"/>
      <c r="G67" s="104"/>
      <c r="H67" s="104"/>
      <c r="I67" s="46"/>
    </row>
    <row r="68" spans="1:14" s="6" customFormat="1" x14ac:dyDescent="0.2">
      <c r="A68" s="47"/>
      <c r="B68" s="47"/>
      <c r="C68" s="47"/>
      <c r="D68" s="100" t="s">
        <v>1</v>
      </c>
      <c r="E68" s="100"/>
      <c r="F68" s="100"/>
      <c r="G68" s="100"/>
      <c r="H68" s="100"/>
      <c r="I68" s="47"/>
      <c r="J68" s="26"/>
      <c r="K68" s="27"/>
      <c r="M68" s="17"/>
    </row>
    <row r="69" spans="1:14" ht="9.9499999999999993" customHeight="1" x14ac:dyDescent="0.2">
      <c r="A69" s="5"/>
      <c r="B69" s="5"/>
      <c r="C69" s="5"/>
      <c r="D69" s="5"/>
      <c r="F69" s="5"/>
      <c r="G69" s="5"/>
      <c r="I69" s="5"/>
    </row>
    <row r="70" spans="1:14" s="6" customFormat="1" ht="15.75" customHeight="1" x14ac:dyDescent="0.2">
      <c r="A70" s="100" t="s">
        <v>39</v>
      </c>
      <c r="B70" s="100"/>
      <c r="C70" s="100"/>
      <c r="D70" s="100"/>
      <c r="E70" s="100"/>
      <c r="F70" s="100"/>
      <c r="G70" s="100"/>
      <c r="H70" s="100"/>
      <c r="I70" s="100"/>
      <c r="J70" s="44"/>
      <c r="K70" s="27"/>
      <c r="M70" s="17"/>
    </row>
    <row r="71" spans="1:14" s="6" customFormat="1" ht="15.75" customHeight="1" x14ac:dyDescent="0.2">
      <c r="A71" s="100" t="s">
        <v>40</v>
      </c>
      <c r="B71" s="100"/>
      <c r="C71" s="100"/>
      <c r="D71" s="100"/>
      <c r="E71" s="100"/>
      <c r="F71" s="100"/>
      <c r="G71" s="100"/>
      <c r="H71" s="100"/>
      <c r="I71" s="100"/>
      <c r="J71" s="26"/>
      <c r="K71" s="27"/>
      <c r="M71" s="17"/>
    </row>
    <row r="72" spans="1:14" ht="12" customHeight="1" x14ac:dyDescent="0.2">
      <c r="A72" s="5"/>
      <c r="B72" s="5"/>
      <c r="C72" s="5"/>
      <c r="D72" s="5"/>
      <c r="F72" s="5"/>
      <c r="G72" s="5"/>
      <c r="I72" s="5"/>
    </row>
    <row r="73" spans="1:14" ht="35.1" customHeight="1" x14ac:dyDescent="0.2">
      <c r="A73" s="1" t="s">
        <v>2</v>
      </c>
      <c r="B73" s="1" t="s">
        <v>3</v>
      </c>
      <c r="C73" s="1" t="s">
        <v>4</v>
      </c>
      <c r="D73" s="1" t="s">
        <v>5</v>
      </c>
      <c r="E73" s="105" t="s">
        <v>36</v>
      </c>
      <c r="F73" s="106"/>
      <c r="G73" s="1" t="s">
        <v>6</v>
      </c>
      <c r="H73" s="1" t="s">
        <v>20</v>
      </c>
      <c r="I73" s="1" t="s">
        <v>21</v>
      </c>
      <c r="J73" s="24"/>
    </row>
    <row r="74" spans="1:14" ht="45" x14ac:dyDescent="0.2">
      <c r="A74" s="95"/>
      <c r="B74" s="95">
        <v>1</v>
      </c>
      <c r="C74" s="95">
        <v>7</v>
      </c>
      <c r="D74" s="95" t="s">
        <v>19</v>
      </c>
      <c r="E74" s="1" t="s">
        <v>37</v>
      </c>
      <c r="F74" s="95">
        <v>583</v>
      </c>
      <c r="G74" s="63">
        <f>22+5.7+15.2</f>
        <v>42.9</v>
      </c>
      <c r="H74" s="77">
        <f>K74</f>
        <v>1501813</v>
      </c>
      <c r="I74" s="77">
        <f>M74</f>
        <v>1532462</v>
      </c>
      <c r="J74" s="24"/>
      <c r="K74" s="83">
        <f>ROUNDUP((M74-M74*banadzev!$U$15),0)</f>
        <v>1501813</v>
      </c>
      <c r="L74" s="64"/>
      <c r="M74" s="83">
        <f>ROUND(IF(F74=500,banadzev!$J$16*havelvac!G74,IF(F74=550,banadzev!$O$16*havelvac!G74,IF(F74=560,banadzev!$P$16*havelvac!G74,IF(havelvac!F74=583,banadzev!$D$16*havelvac!G74,IF(havelvac!F74=750,havelvac!G74*banadzev!$E$16,IF(havelvac!F74=860,havelvac!G74*banadzev!$F$16,IF(havelvac!F74=900,havelvac!G74*banadzev!$G$16,IF(havelvac!F74=958,havelvac!G74*banadzev!$H$16,IF(havelvac!F74=999,havelvac!G74*banadzev!$I$16,IF(havelvac!F74=585,banadzev!$K$16*havelvac!G74,IF(havelvac!F74=916,banadzev!$L$16*havelvac!G74,IF(havelvac!F74=875,banadzev!$M$16*havelvac!G74,IF(havelvac!F74=720,banadzev!$N$16*havelvac!G74,0))))))))))))),0)</f>
        <v>1532462</v>
      </c>
      <c r="N74" s="62"/>
    </row>
    <row r="75" spans="1:14" ht="24.95" customHeight="1" x14ac:dyDescent="0.2">
      <c r="A75" s="1"/>
      <c r="B75" s="1">
        <v>2</v>
      </c>
      <c r="C75" s="1">
        <v>2</v>
      </c>
      <c r="D75" s="16" t="s">
        <v>14</v>
      </c>
      <c r="E75" s="1" t="s">
        <v>37</v>
      </c>
      <c r="F75" s="94">
        <v>750</v>
      </c>
      <c r="G75" s="65">
        <v>6.2</v>
      </c>
      <c r="H75" s="77">
        <f t="shared" ref="H75" si="2">K75</f>
        <v>279218</v>
      </c>
      <c r="I75" s="77">
        <f t="shared" ref="I75" si="3">M75</f>
        <v>284916</v>
      </c>
      <c r="J75" s="24"/>
      <c r="K75" s="83">
        <f>ROUNDUP((M75-M75*banadzev!$U$15),0)</f>
        <v>279218</v>
      </c>
      <c r="M75" s="83">
        <f>ROUND(IF(F75=500,banadzev!$J$16*havelvac!G75,IF(F75=550,banadzev!$O$16*havelvac!G75,IF(F75=560,banadzev!$P$16*havelvac!G75,IF(havelvac!F75=583,banadzev!$D$16*havelvac!G75,IF(havelvac!F75=750,havelvac!G75*banadzev!$E$16,IF(havelvac!F75=860,havelvac!G75*banadzev!$F$16,IF(havelvac!F75=900,havelvac!G75*banadzev!$G$16,IF(havelvac!F75=958,havelvac!G75*banadzev!$H$16,IF(havelvac!F75=999,havelvac!G75*banadzev!$I$16,IF(havelvac!F75=585,banadzev!$K$16*havelvac!G75,IF(havelvac!F75=916,banadzev!$L$16*havelvac!G75,IF(havelvac!F75=875,banadzev!$M$16*havelvac!G75,IF(havelvac!F75=720,banadzev!$N$16*havelvac!G75,0))))))))))))),0)</f>
        <v>284916</v>
      </c>
    </row>
    <row r="76" spans="1:14" s="68" customFormat="1" ht="24.95" customHeight="1" x14ac:dyDescent="0.25">
      <c r="A76" s="9"/>
      <c r="B76" s="9"/>
      <c r="C76" s="9"/>
      <c r="D76" s="1" t="s">
        <v>8</v>
      </c>
      <c r="E76" s="66"/>
      <c r="F76" s="2"/>
      <c r="G76" s="35" t="str">
        <f>banadzev!F11</f>
        <v>42.9/6.2</v>
      </c>
      <c r="H76" s="77">
        <f>K76</f>
        <v>1781031</v>
      </c>
      <c r="I76" s="77">
        <f>M76</f>
        <v>1817378</v>
      </c>
      <c r="J76" s="26">
        <f>K76-K76*0.1%</f>
        <v>1779249.969</v>
      </c>
      <c r="K76" s="27">
        <f>SUM(K74:K75)</f>
        <v>1781031</v>
      </c>
      <c r="M76" s="27">
        <f>SUM(M74:M75)</f>
        <v>1817378</v>
      </c>
    </row>
    <row r="77" spans="1:14" s="68" customFormat="1" ht="14.25" customHeight="1" x14ac:dyDescent="0.25">
      <c r="A77" s="73"/>
      <c r="B77" s="73"/>
      <c r="C77" s="73"/>
      <c r="D77" s="73"/>
      <c r="E77" s="72"/>
      <c r="F77" s="73"/>
      <c r="G77" s="74"/>
      <c r="H77" s="75"/>
      <c r="I77" s="75"/>
      <c r="J77" s="26"/>
      <c r="K77" s="27"/>
      <c r="M77" s="27"/>
    </row>
    <row r="78" spans="1:14" s="68" customFormat="1" ht="16.5" customHeight="1" x14ac:dyDescent="0.25">
      <c r="A78" s="73"/>
      <c r="B78" s="73"/>
      <c r="C78" s="73"/>
      <c r="D78" s="73"/>
      <c r="E78" s="72"/>
      <c r="F78" s="73"/>
      <c r="G78" s="74"/>
      <c r="H78" s="75"/>
      <c r="I78" s="75"/>
      <c r="J78" s="26"/>
      <c r="K78" s="27"/>
      <c r="M78" s="27"/>
    </row>
    <row r="79" spans="1:14" x14ac:dyDescent="0.2">
      <c r="A79" s="11" t="str">
        <f>IF(H73=I73,"²×áõñ¹Ý»ñÇ ÁÝÃ³ó³Ï³ñ·Á ¹³ë³Ï³Ý",IF(H73&lt;I73,"²×áõñ¹Ý»ñÇ ÁÝÃ³ó³Ï³ñ·Á ÑáÉ³Ý¹³Ï³Ý",0))</f>
        <v>²×áõñ¹Ý»ñÇ ÁÝÃ³ó³Ï³ñ·Á ÑáÉ³Ý¹³Ï³Ý</v>
      </c>
      <c r="B79" s="11"/>
      <c r="C79" s="11"/>
      <c r="D79" s="14"/>
      <c r="E79" s="12"/>
      <c r="F79" s="10"/>
      <c r="G79" s="55"/>
      <c r="H79" s="55"/>
      <c r="I79" s="56" t="s">
        <v>26</v>
      </c>
    </row>
    <row r="80" spans="1:14" s="13" customFormat="1" x14ac:dyDescent="0.2">
      <c r="A80" s="12"/>
      <c r="B80" s="12"/>
      <c r="C80" s="12"/>
      <c r="D80" s="12"/>
      <c r="E80" s="12"/>
      <c r="F80" s="12"/>
      <c r="G80" s="101" t="s">
        <v>9</v>
      </c>
      <c r="H80" s="101"/>
      <c r="I80" s="101"/>
      <c r="J80" s="26"/>
      <c r="K80" s="27"/>
      <c r="M80" s="17"/>
    </row>
    <row r="81" spans="1:14" x14ac:dyDescent="0.2">
      <c r="A81" s="10"/>
      <c r="B81" s="10"/>
      <c r="C81" s="10"/>
      <c r="D81" s="10"/>
      <c r="E81" s="10"/>
      <c r="F81" s="10"/>
      <c r="G81" s="109" t="s">
        <v>27</v>
      </c>
      <c r="H81" s="109"/>
      <c r="I81" s="109"/>
    </row>
    <row r="82" spans="1:14" ht="15" customHeight="1" x14ac:dyDescent="0.2">
      <c r="A82" s="99" t="str">
        <f>IF(H73=I73,"Процедура аукционов класическая",IF(H73&lt;I73,"Процедура аукционов голандская",0))</f>
        <v>Процедура аукционов голандская</v>
      </c>
      <c r="B82" s="99" t="e">
        <f>IF(#REF!=#REF!,"²×áõñ¹Ý»ñÇ ÁÝÃ³ó³Ï³ñ·Á ¹³ë³Ï³Ý",IF(#REF!&lt;#REF!,"²×áõñ¹Ý»ñÇ ÁÝÃ³ó³Ï³ñ·Á ÑáÉ³Ý¹³Ï³Ý",0))</f>
        <v>#REF!</v>
      </c>
      <c r="C82" s="99" t="e">
        <f>IF(#REF!=#REF!,"²×áõñ¹Ý»ñÇ ÁÝÃ³ó³Ï³ñ·Á ¹³ë³Ï³Ý",IF(#REF!&lt;#REF!,"²×áõñ¹Ý»ñÇ ÁÝÃ³ó³Ï³ñ·Á ÑáÉ³Ý¹³Ï³Ý",0))</f>
        <v>#REF!</v>
      </c>
      <c r="D82" s="99" t="e">
        <f>IF(#REF!=#REF!,"²×áõñ¹Ý»ñÇ ÁÝÃ³ó³Ï³ñ·Á ¹³ë³Ï³Ý",IF(#REF!&lt;#REF!,"²×áõñ¹Ý»ñÇ ÁÝÃ³ó³Ï³ñ·Á ÑáÉ³Ý¹³Ï³Ý",0))</f>
        <v>#REF!</v>
      </c>
      <c r="E82" s="59"/>
      <c r="F82" s="10"/>
      <c r="G82" s="101" t="s">
        <v>29</v>
      </c>
      <c r="H82" s="101"/>
      <c r="I82" s="101"/>
    </row>
    <row r="83" spans="1:14" x14ac:dyDescent="0.2">
      <c r="A83" s="12"/>
      <c r="B83" s="12"/>
      <c r="C83" s="12"/>
      <c r="D83" s="12"/>
      <c r="E83" s="12"/>
      <c r="F83" s="10"/>
      <c r="G83" s="101" t="s">
        <v>10</v>
      </c>
      <c r="H83" s="101"/>
      <c r="I83" s="101"/>
    </row>
    <row r="84" spans="1:14" x14ac:dyDescent="0.2">
      <c r="A84" s="10"/>
      <c r="B84" s="10"/>
      <c r="C84" s="10"/>
      <c r="D84" s="10"/>
      <c r="E84" s="10"/>
      <c r="F84" s="10"/>
      <c r="G84" s="101" t="s">
        <v>28</v>
      </c>
      <c r="H84" s="101"/>
      <c r="I84" s="101"/>
    </row>
    <row r="85" spans="1:14" x14ac:dyDescent="0.2">
      <c r="G85" s="101" t="s">
        <v>30</v>
      </c>
      <c r="H85" s="101"/>
      <c r="I85" s="101"/>
    </row>
    <row r="86" spans="1:14" x14ac:dyDescent="0.2">
      <c r="A86" s="93">
        <v>5</v>
      </c>
      <c r="B86" s="5"/>
      <c r="C86" s="5"/>
      <c r="D86" s="102" t="str">
        <f>CONCATENATE("N","  ",cucak!$B$6,"  ","å³ÛÙ³Ý³·ñÇ Ñ³í»Éí³Í")</f>
        <v>N  ìî´_26_0099  å³ÛÙ³Ý³·ñÇ Ñ³í»Éí³Í</v>
      </c>
      <c r="E86" s="102"/>
      <c r="F86" s="102"/>
      <c r="G86" s="102"/>
      <c r="H86" s="102"/>
      <c r="I86" s="54">
        <f>$N$2</f>
        <v>46097</v>
      </c>
    </row>
    <row r="87" spans="1:14" s="6" customFormat="1" x14ac:dyDescent="0.2">
      <c r="A87" s="8"/>
      <c r="B87" s="8"/>
      <c r="C87" s="8"/>
      <c r="D87" s="103" t="str">
        <f>CONCATENATE("N","  ",cucak!$B$6,"  ","приложение к договору")</f>
        <v>N  ìî´_26_0099  приложение к договору</v>
      </c>
      <c r="E87" s="103"/>
      <c r="F87" s="103"/>
      <c r="G87" s="103"/>
      <c r="H87" s="103"/>
      <c r="I87" s="8"/>
      <c r="J87" s="26"/>
      <c r="K87" s="27"/>
      <c r="M87" s="17"/>
    </row>
    <row r="88" spans="1:14" ht="9.9499999999999993" customHeight="1" x14ac:dyDescent="0.2">
      <c r="A88" s="5"/>
      <c r="B88" s="5"/>
      <c r="C88" s="5"/>
      <c r="D88" s="5"/>
      <c r="F88" s="5"/>
      <c r="G88" s="5"/>
      <c r="I88" s="5"/>
    </row>
    <row r="89" spans="1:14" ht="15.75" customHeight="1" x14ac:dyDescent="0.2">
      <c r="A89" s="46"/>
      <c r="B89" s="46"/>
      <c r="C89" s="46"/>
      <c r="D89" s="104" t="s">
        <v>0</v>
      </c>
      <c r="E89" s="104"/>
      <c r="F89" s="104"/>
      <c r="G89" s="104"/>
      <c r="H89" s="104"/>
      <c r="I89" s="46"/>
    </row>
    <row r="90" spans="1:14" s="6" customFormat="1" x14ac:dyDescent="0.2">
      <c r="A90" s="47"/>
      <c r="B90" s="47"/>
      <c r="C90" s="47"/>
      <c r="D90" s="100" t="s">
        <v>1</v>
      </c>
      <c r="E90" s="100"/>
      <c r="F90" s="100"/>
      <c r="G90" s="100"/>
      <c r="H90" s="100"/>
      <c r="I90" s="47"/>
      <c r="J90" s="26"/>
      <c r="K90" s="27"/>
      <c r="M90" s="17"/>
    </row>
    <row r="91" spans="1:14" ht="9.9499999999999993" customHeight="1" x14ac:dyDescent="0.2">
      <c r="A91" s="5"/>
      <c r="B91" s="5"/>
      <c r="C91" s="5"/>
      <c r="D91" s="5"/>
      <c r="F91" s="5"/>
      <c r="G91" s="5"/>
      <c r="I91" s="5"/>
    </row>
    <row r="92" spans="1:14" s="6" customFormat="1" ht="15.75" customHeight="1" x14ac:dyDescent="0.2">
      <c r="A92" s="100" t="s">
        <v>39</v>
      </c>
      <c r="B92" s="100"/>
      <c r="C92" s="100"/>
      <c r="D92" s="100"/>
      <c r="E92" s="100"/>
      <c r="F92" s="100"/>
      <c r="G92" s="100"/>
      <c r="H92" s="100"/>
      <c r="I92" s="100"/>
      <c r="J92" s="44"/>
      <c r="K92" s="27"/>
      <c r="M92" s="17"/>
    </row>
    <row r="93" spans="1:14" s="6" customFormat="1" ht="15.75" customHeight="1" x14ac:dyDescent="0.2">
      <c r="A93" s="100" t="s">
        <v>40</v>
      </c>
      <c r="B93" s="100"/>
      <c r="C93" s="100"/>
      <c r="D93" s="100"/>
      <c r="E93" s="100"/>
      <c r="F93" s="100"/>
      <c r="G93" s="100"/>
      <c r="H93" s="100"/>
      <c r="I93" s="100"/>
      <c r="J93" s="26"/>
      <c r="K93" s="27"/>
      <c r="M93" s="17"/>
    </row>
    <row r="94" spans="1:14" ht="9.9499999999999993" customHeight="1" x14ac:dyDescent="0.2">
      <c r="A94" s="5"/>
      <c r="B94" s="5"/>
      <c r="C94" s="5"/>
      <c r="D94" s="5"/>
      <c r="F94" s="5"/>
      <c r="G94" s="5"/>
      <c r="I94" s="5"/>
    </row>
    <row r="95" spans="1:14" ht="35.1" customHeight="1" x14ac:dyDescent="0.2">
      <c r="A95" s="1" t="s">
        <v>2</v>
      </c>
      <c r="B95" s="1" t="s">
        <v>3</v>
      </c>
      <c r="C95" s="1" t="s">
        <v>4</v>
      </c>
      <c r="D95" s="1" t="s">
        <v>5</v>
      </c>
      <c r="E95" s="105" t="s">
        <v>36</v>
      </c>
      <c r="F95" s="106"/>
      <c r="G95" s="1" t="s">
        <v>6</v>
      </c>
      <c r="H95" s="1" t="s">
        <v>20</v>
      </c>
      <c r="I95" s="1" t="s">
        <v>21</v>
      </c>
      <c r="J95" s="24"/>
    </row>
    <row r="96" spans="1:14" ht="45" x14ac:dyDescent="0.2">
      <c r="A96" s="95"/>
      <c r="B96" s="95">
        <v>1</v>
      </c>
      <c r="C96" s="95">
        <v>6</v>
      </c>
      <c r="D96" s="95" t="s">
        <v>19</v>
      </c>
      <c r="E96" s="1" t="s">
        <v>37</v>
      </c>
      <c r="F96" s="91">
        <v>583</v>
      </c>
      <c r="G96" s="63">
        <f>4.8+10.4+1.4</f>
        <v>16.599999999999998</v>
      </c>
      <c r="H96" s="77">
        <f>K96</f>
        <v>581122</v>
      </c>
      <c r="I96" s="77">
        <f>M96</f>
        <v>592981</v>
      </c>
      <c r="J96" s="24"/>
      <c r="K96" s="83">
        <f>ROUNDUP((M96-M96*banadzev!$U$15),0)</f>
        <v>581122</v>
      </c>
      <c r="L96" s="64"/>
      <c r="M96" s="83">
        <f>ROUND(IF(F96=500,banadzev!$J$16*havelvac!G96,IF(F96=550,banadzev!$O$16*havelvac!G96,IF(F96=560,banadzev!$P$16*havelvac!G96,IF(havelvac!F96=583,banadzev!$D$16*havelvac!G96,IF(havelvac!F96=750,havelvac!G96*banadzev!$E$16,IF(havelvac!F96=860,havelvac!G96*banadzev!$F$16,IF(havelvac!F96=900,havelvac!G96*banadzev!$G$16,IF(havelvac!F96=958,havelvac!G96*banadzev!$H$16,IF(havelvac!F96=999,havelvac!G96*banadzev!$I$16,IF(havelvac!F96=585,banadzev!$K$16*havelvac!G96,IF(havelvac!F96=916,banadzev!$L$16*havelvac!G96,IF(havelvac!F96=875,banadzev!$M$16*havelvac!G96,IF(havelvac!F96=720,banadzev!$N$16*havelvac!G96,0))))))))))))),0)</f>
        <v>592981</v>
      </c>
      <c r="N96" s="62"/>
    </row>
    <row r="97" spans="1:13" s="68" customFormat="1" ht="24.95" customHeight="1" x14ac:dyDescent="0.25">
      <c r="A97" s="9"/>
      <c r="B97" s="9"/>
      <c r="C97" s="9"/>
      <c r="D97" s="1" t="s">
        <v>8</v>
      </c>
      <c r="E97" s="66"/>
      <c r="F97" s="2"/>
      <c r="G97" s="35" t="str">
        <f>banadzev!H11</f>
        <v>16.6</v>
      </c>
      <c r="H97" s="77">
        <f>K97</f>
        <v>581122</v>
      </c>
      <c r="I97" s="77">
        <f>M97</f>
        <v>592981</v>
      </c>
      <c r="J97" s="26">
        <f>K97-K97*0.1%</f>
        <v>580540.87800000003</v>
      </c>
      <c r="K97" s="27">
        <f>SUM(K96:K96)</f>
        <v>581122</v>
      </c>
      <c r="M97" s="27">
        <f>SUM(M96:M96)</f>
        <v>592981</v>
      </c>
    </row>
    <row r="98" spans="1:13" s="68" customFormat="1" ht="16.5" customHeight="1" x14ac:dyDescent="0.25">
      <c r="A98" s="71"/>
      <c r="B98" s="71"/>
      <c r="C98" s="71"/>
      <c r="D98" s="72"/>
      <c r="E98" s="72"/>
      <c r="F98" s="73"/>
      <c r="G98" s="74"/>
      <c r="H98" s="75"/>
      <c r="I98" s="75"/>
      <c r="J98" s="26"/>
      <c r="K98" s="27"/>
      <c r="M98" s="27"/>
    </row>
    <row r="99" spans="1:13" s="68" customFormat="1" ht="15" customHeight="1" x14ac:dyDescent="0.25">
      <c r="A99" s="71"/>
      <c r="B99" s="71"/>
      <c r="C99" s="71"/>
      <c r="D99" s="72"/>
      <c r="E99" s="72"/>
      <c r="F99" s="73"/>
      <c r="I99" s="67" t="s">
        <v>26</v>
      </c>
      <c r="J99" s="26"/>
      <c r="K99" s="27"/>
      <c r="M99" s="27"/>
    </row>
    <row r="100" spans="1:13" s="68" customFormat="1" ht="13.5" customHeight="1" x14ac:dyDescent="0.25">
      <c r="A100" s="11" t="str">
        <f>IF(H95=I95,"²×áõñ¹Ý»ñÇ ÁÝÃ³ó³Ï³ñ·Á ¹³ë³Ï³Ý",IF(H95&lt;I95,"²×áõñ¹Ý»ñÇ ÁÝÃ³ó³Ï³ñ·Á ÑáÉ³Ý¹³Ï³Ý",0))</f>
        <v>²×áõñ¹Ý»ñÇ ÁÝÃ³ó³Ï³ñ·Á ÑáÉ³Ý¹³Ï³Ý</v>
      </c>
      <c r="B100" s="11"/>
      <c r="C100" s="11"/>
      <c r="D100" s="14"/>
      <c r="E100" s="72"/>
      <c r="F100" s="73"/>
      <c r="G100" s="101" t="s">
        <v>9</v>
      </c>
      <c r="H100" s="101"/>
      <c r="I100" s="101"/>
      <c r="J100" s="26"/>
      <c r="K100" s="27"/>
      <c r="M100" s="27"/>
    </row>
    <row r="101" spans="1:13" s="68" customFormat="1" ht="17.25" customHeight="1" x14ac:dyDescent="0.25">
      <c r="A101" s="12"/>
      <c r="B101" s="12"/>
      <c r="C101" s="12"/>
      <c r="D101" s="12"/>
      <c r="E101" s="72"/>
      <c r="F101" s="73"/>
      <c r="G101" s="109" t="s">
        <v>27</v>
      </c>
      <c r="H101" s="109"/>
      <c r="I101" s="109"/>
      <c r="J101" s="26"/>
      <c r="K101" s="27"/>
      <c r="M101" s="27"/>
    </row>
    <row r="102" spans="1:13" s="68" customFormat="1" ht="11.25" customHeight="1" x14ac:dyDescent="0.25">
      <c r="A102" s="10"/>
      <c r="B102" s="10"/>
      <c r="C102" s="10"/>
      <c r="D102" s="10"/>
      <c r="E102" s="72"/>
      <c r="F102" s="73"/>
      <c r="G102" s="101" t="s">
        <v>29</v>
      </c>
      <c r="H102" s="101"/>
      <c r="I102" s="101"/>
      <c r="J102" s="26"/>
      <c r="K102" s="27"/>
      <c r="M102" s="27"/>
    </row>
    <row r="103" spans="1:13" s="68" customFormat="1" ht="12.75" customHeight="1" x14ac:dyDescent="0.2">
      <c r="A103" s="99" t="str">
        <f>IF(H95=I95,"Процедура аукционов класическая",IF(H95&lt;I95,"Процедура аукционов голандская",0))</f>
        <v>Процедура аукционов голандская</v>
      </c>
      <c r="B103" s="99" t="e">
        <f>IF(#REF!=#REF!,"²×áõñ¹Ý»ñÇ ÁÝÃ³ó³Ï³ñ·Á ¹³ë³Ï³Ý",IF(#REF!&lt;#REF!,"²×áõñ¹Ý»ñÇ ÁÝÃ³ó³Ï³ñ·Á ÑáÉ³Ý¹³Ï³Ý",0))</f>
        <v>#REF!</v>
      </c>
      <c r="C103" s="99" t="e">
        <f>IF(#REF!=#REF!,"²×áõñ¹Ý»ñÇ ÁÝÃ³ó³Ï³ñ·Á ¹³ë³Ï³Ý",IF(#REF!&lt;#REF!,"²×áõñ¹Ý»ñÇ ÁÝÃ³ó³Ï³ñ·Á ÑáÉ³Ý¹³Ï³Ý",0))</f>
        <v>#REF!</v>
      </c>
      <c r="D103" s="99" t="e">
        <f>IF(#REF!=#REF!,"²×áõñ¹Ý»ñÇ ÁÝÃ³ó³Ï³ñ·Á ¹³ë³Ï³Ý",IF(#REF!&lt;#REF!,"²×áõñ¹Ý»ñÇ ÁÝÃ³ó³Ï³ñ·Á ÑáÉ³Ý¹³Ï³Ý",0))</f>
        <v>#REF!</v>
      </c>
      <c r="E103" s="72"/>
      <c r="F103" s="73"/>
      <c r="G103" s="101" t="s">
        <v>10</v>
      </c>
      <c r="H103" s="101"/>
      <c r="I103" s="101"/>
      <c r="J103" s="26"/>
      <c r="K103" s="27"/>
      <c r="M103" s="27"/>
    </row>
    <row r="104" spans="1:13" s="68" customFormat="1" ht="14.25" customHeight="1" x14ac:dyDescent="0.25">
      <c r="A104" s="12"/>
      <c r="B104" s="12"/>
      <c r="C104" s="12"/>
      <c r="D104" s="12"/>
      <c r="E104" s="72"/>
      <c r="F104" s="73"/>
      <c r="G104" s="101" t="s">
        <v>28</v>
      </c>
      <c r="H104" s="101"/>
      <c r="I104" s="101"/>
      <c r="J104" s="26"/>
      <c r="K104" s="27"/>
      <c r="M104" s="27"/>
    </row>
    <row r="105" spans="1:13" s="68" customFormat="1" ht="14.25" customHeight="1" x14ac:dyDescent="0.25">
      <c r="A105" s="71"/>
      <c r="B105" s="71"/>
      <c r="C105" s="71"/>
      <c r="D105" s="72"/>
      <c r="E105" s="72"/>
      <c r="F105" s="73"/>
      <c r="G105" s="101" t="s">
        <v>30</v>
      </c>
      <c r="H105" s="101"/>
      <c r="I105" s="101"/>
      <c r="J105" s="26"/>
      <c r="K105" s="27"/>
      <c r="M105" s="27"/>
    </row>
    <row r="106" spans="1:13" x14ac:dyDescent="0.2">
      <c r="G106" s="101"/>
      <c r="H106" s="101"/>
      <c r="I106" s="101"/>
    </row>
    <row r="107" spans="1:13" x14ac:dyDescent="0.2">
      <c r="A107" s="93">
        <v>6</v>
      </c>
      <c r="B107" s="5"/>
      <c r="C107" s="5"/>
      <c r="D107" s="102" t="str">
        <f>CONCATENATE("N","  ",cucak!$B$7,"  ","å³ÛÙ³Ý³·ñÇ Ñ³í»Éí³Í")</f>
        <v>N  ìî´_26_0100  å³ÛÙ³Ý³·ñÇ Ñ³í»Éí³Í</v>
      </c>
      <c r="E107" s="102"/>
      <c r="F107" s="102"/>
      <c r="G107" s="102"/>
      <c r="H107" s="102"/>
      <c r="I107" s="54">
        <f>$N$2</f>
        <v>46097</v>
      </c>
    </row>
    <row r="108" spans="1:13" s="6" customFormat="1" x14ac:dyDescent="0.2">
      <c r="A108" s="8"/>
      <c r="B108" s="8"/>
      <c r="C108" s="8"/>
      <c r="D108" s="103" t="str">
        <f>CONCATENATE("N","  ",cucak!$B$7,"  ","приложение к договору")</f>
        <v>N  ìî´_26_0100  приложение к договору</v>
      </c>
      <c r="E108" s="103"/>
      <c r="F108" s="103"/>
      <c r="G108" s="103"/>
      <c r="H108" s="103"/>
      <c r="I108" s="8"/>
      <c r="J108" s="26"/>
      <c r="K108" s="27"/>
      <c r="M108" s="17"/>
    </row>
    <row r="109" spans="1:13" ht="9.9499999999999993" customHeight="1" x14ac:dyDescent="0.2">
      <c r="A109" s="5"/>
      <c r="B109" s="5"/>
      <c r="C109" s="5"/>
      <c r="D109" s="5"/>
      <c r="F109" s="5"/>
      <c r="G109" s="5"/>
      <c r="I109" s="5"/>
    </row>
    <row r="110" spans="1:13" ht="15.75" customHeight="1" x14ac:dyDescent="0.2">
      <c r="A110" s="46"/>
      <c r="B110" s="46"/>
      <c r="C110" s="46"/>
      <c r="D110" s="104" t="s">
        <v>0</v>
      </c>
      <c r="E110" s="104"/>
      <c r="F110" s="104"/>
      <c r="G110" s="104"/>
      <c r="H110" s="104"/>
      <c r="I110" s="46"/>
    </row>
    <row r="111" spans="1:13" s="6" customFormat="1" x14ac:dyDescent="0.2">
      <c r="A111" s="47"/>
      <c r="B111" s="47"/>
      <c r="C111" s="47"/>
      <c r="D111" s="100" t="s">
        <v>1</v>
      </c>
      <c r="E111" s="100"/>
      <c r="F111" s="100"/>
      <c r="G111" s="100"/>
      <c r="H111" s="100"/>
      <c r="I111" s="47"/>
      <c r="J111" s="26"/>
      <c r="K111" s="27"/>
      <c r="M111" s="17"/>
    </row>
    <row r="112" spans="1:13" ht="9.9499999999999993" customHeight="1" x14ac:dyDescent="0.2">
      <c r="A112" s="5"/>
      <c r="B112" s="5"/>
      <c r="C112" s="5"/>
      <c r="D112" s="5"/>
      <c r="F112" s="5"/>
      <c r="G112" s="5"/>
      <c r="I112" s="5"/>
    </row>
    <row r="113" spans="1:14" s="6" customFormat="1" ht="15.75" customHeight="1" x14ac:dyDescent="0.2">
      <c r="A113" s="100" t="s">
        <v>39</v>
      </c>
      <c r="B113" s="100"/>
      <c r="C113" s="100"/>
      <c r="D113" s="100"/>
      <c r="E113" s="100"/>
      <c r="F113" s="100"/>
      <c r="G113" s="100"/>
      <c r="H113" s="100"/>
      <c r="I113" s="100"/>
      <c r="J113" s="44"/>
      <c r="K113" s="27"/>
      <c r="M113" s="17"/>
    </row>
    <row r="114" spans="1:14" s="6" customFormat="1" ht="15.75" customHeight="1" x14ac:dyDescent="0.2">
      <c r="A114" s="100" t="s">
        <v>40</v>
      </c>
      <c r="B114" s="100"/>
      <c r="C114" s="100"/>
      <c r="D114" s="100"/>
      <c r="E114" s="100"/>
      <c r="F114" s="100"/>
      <c r="G114" s="100"/>
      <c r="H114" s="100"/>
      <c r="I114" s="100"/>
      <c r="J114" s="26"/>
      <c r="K114" s="27"/>
      <c r="M114" s="17"/>
    </row>
    <row r="115" spans="1:14" ht="9.9499999999999993" customHeight="1" x14ac:dyDescent="0.2">
      <c r="A115" s="5"/>
      <c r="B115" s="5"/>
      <c r="C115" s="5"/>
      <c r="D115" s="5"/>
      <c r="F115" s="5"/>
      <c r="G115" s="5"/>
      <c r="I115" s="5"/>
    </row>
    <row r="116" spans="1:14" ht="35.1" customHeight="1" x14ac:dyDescent="0.2">
      <c r="A116" s="1" t="s">
        <v>2</v>
      </c>
      <c r="B116" s="1" t="s">
        <v>3</v>
      </c>
      <c r="C116" s="1" t="s">
        <v>4</v>
      </c>
      <c r="D116" s="1" t="s">
        <v>5</v>
      </c>
      <c r="E116" s="105" t="s">
        <v>36</v>
      </c>
      <c r="F116" s="106"/>
      <c r="G116" s="1" t="s">
        <v>6</v>
      </c>
      <c r="H116" s="1" t="s">
        <v>20</v>
      </c>
      <c r="I116" s="1" t="s">
        <v>21</v>
      </c>
      <c r="J116" s="24"/>
    </row>
    <row r="117" spans="1:14" ht="24.95" customHeight="1" x14ac:dyDescent="0.2">
      <c r="A117" s="107"/>
      <c r="B117" s="107">
        <v>1</v>
      </c>
      <c r="C117" s="107">
        <v>9</v>
      </c>
      <c r="D117" s="107" t="s">
        <v>56</v>
      </c>
      <c r="E117" s="1" t="s">
        <v>37</v>
      </c>
      <c r="F117" s="107">
        <v>583</v>
      </c>
      <c r="G117" s="63">
        <f>69+7.2</f>
        <v>76.2</v>
      </c>
      <c r="H117" s="77">
        <f>K117</f>
        <v>2667557</v>
      </c>
      <c r="I117" s="77">
        <f>M117</f>
        <v>2721996</v>
      </c>
      <c r="J117" s="24"/>
      <c r="K117" s="83">
        <f>ROUNDUP((M117-M117*banadzev!$U$15),0)</f>
        <v>2667557</v>
      </c>
      <c r="L117" s="64"/>
      <c r="M117" s="83">
        <f>ROUND(IF(F117=500,banadzev!$J$16*havelvac!G117,IF(F117=550,banadzev!$O$16*havelvac!G117,IF(F117=560,banadzev!$P$16*havelvac!G117,IF(havelvac!F117=583,banadzev!$D$16*havelvac!G117,IF(havelvac!F117=750,havelvac!G117*banadzev!$E$16,IF(havelvac!F117=860,havelvac!G117*banadzev!$F$16,IF(havelvac!F117=900,havelvac!G117*banadzev!$G$16,IF(havelvac!F117=958,havelvac!G117*banadzev!$H$16,IF(havelvac!F117=999,havelvac!G117*banadzev!$I$16,IF(havelvac!F117=585,banadzev!$K$16*havelvac!G117,IF(havelvac!F117=916,banadzev!$L$16*havelvac!G117,IF(havelvac!F117=875,banadzev!$M$16*havelvac!G117,IF(havelvac!F117=720,banadzev!$N$16*havelvac!G117,0))))))))))))),0)</f>
        <v>2721996</v>
      </c>
      <c r="N117" s="62"/>
    </row>
    <row r="118" spans="1:14" ht="24.95" customHeight="1" x14ac:dyDescent="0.2">
      <c r="A118" s="108"/>
      <c r="B118" s="108"/>
      <c r="C118" s="108"/>
      <c r="D118" s="108"/>
      <c r="E118" s="1" t="s">
        <v>38</v>
      </c>
      <c r="F118" s="108"/>
      <c r="G118" s="63">
        <v>1</v>
      </c>
      <c r="H118" s="77">
        <f t="shared" ref="H118" si="4">K118</f>
        <v>31507</v>
      </c>
      <c r="I118" s="77">
        <f t="shared" ref="I118" si="5">M118</f>
        <v>32150</v>
      </c>
      <c r="J118" s="24"/>
      <c r="K118" s="83">
        <f>ROUNDUP((M118-M118*banadzev!$U$15),0)</f>
        <v>31507</v>
      </c>
      <c r="L118" s="64"/>
      <c r="M118" s="83">
        <f>ROUND(IF(F117=500,banadzev!$J$18*havelvac!G118,IF(F117=550,banadzev!$O$18*havelvac!G118,IF(F117=560,banadzev!$P$18*havelvac!G118,IF(havelvac!F117=583,banadzev!$D$18*havelvac!G118,IF(havelvac!F117=750,havelvac!G118*banadzev!$E$18,IF(havelvac!F117=860,havelvac!G118*banadzev!$F$18,IF(havelvac!F117=900,havelvac!G118*banadzev!$G$18,IF(havelvac!F117=958,havelvac!G118*banadzev!$H$18,IF(havelvac!F117=999,havelvac!G118*banadzev!$I$18,IF(havelvac!F117=585,banadzev!$K$18*havelvac!G118,IF(havelvac!F117=916,banadzev!$L$18*havelvac!G118,IF(havelvac!F117=875,banadzev!$M$18*havelvac!G118,IF(havelvac!F117=720,banadzev!$N$18*havelvac!G118,0))))))))))))),0)</f>
        <v>32150</v>
      </c>
    </row>
    <row r="119" spans="1:14" s="68" customFormat="1" ht="24.95" customHeight="1" x14ac:dyDescent="0.25">
      <c r="A119" s="9"/>
      <c r="B119" s="9"/>
      <c r="C119" s="9"/>
      <c r="D119" s="1" t="s">
        <v>8</v>
      </c>
      <c r="E119" s="66"/>
      <c r="F119" s="2"/>
      <c r="G119" s="35" t="str">
        <f>banadzev!I11</f>
        <v>76.2/1.0</v>
      </c>
      <c r="H119" s="77">
        <f>K119</f>
        <v>2699064</v>
      </c>
      <c r="I119" s="77">
        <f>M119</f>
        <v>2754146</v>
      </c>
      <c r="J119" s="26">
        <f>K119-K119*0.1%</f>
        <v>2696364.9360000002</v>
      </c>
      <c r="K119" s="27">
        <f>SUM(K117:K118)</f>
        <v>2699064</v>
      </c>
      <c r="M119" s="27">
        <f>SUM(M117:M118)</f>
        <v>2754146</v>
      </c>
    </row>
    <row r="120" spans="1:14" s="70" customFormat="1" ht="17.25" customHeight="1" x14ac:dyDescent="0.25">
      <c r="A120" s="71"/>
      <c r="B120" s="71"/>
      <c r="C120" s="71"/>
      <c r="D120" s="72"/>
      <c r="E120" s="72"/>
      <c r="F120" s="73"/>
      <c r="I120" s="69" t="s">
        <v>26</v>
      </c>
      <c r="J120" s="26"/>
      <c r="K120" s="27"/>
      <c r="M120" s="27"/>
    </row>
    <row r="121" spans="1:14" s="70" customFormat="1" ht="18.75" customHeight="1" x14ac:dyDescent="0.25">
      <c r="A121" s="11" t="str">
        <f>IF(H116=I116,"²×áõñ¹Ý»ñÇ ÁÝÃ³ó³Ï³ñ·Á ¹³ë³Ï³Ý",IF(H116&lt;I116,"²×áõñ¹Ý»ñÇ ÁÝÃ³ó³Ï³ñ·Á ÑáÉ³Ý¹³Ï³Ý",0))</f>
        <v>²×áõñ¹Ý»ñÇ ÁÝÃ³ó³Ï³ñ·Á ÑáÉ³Ý¹³Ï³Ý</v>
      </c>
      <c r="B121" s="11"/>
      <c r="C121" s="11"/>
      <c r="D121" s="14"/>
      <c r="E121" s="72"/>
      <c r="F121" s="73"/>
      <c r="G121" s="101" t="s">
        <v>9</v>
      </c>
      <c r="H121" s="101"/>
      <c r="I121" s="101"/>
      <c r="J121" s="26"/>
      <c r="K121" s="27"/>
      <c r="M121" s="27"/>
    </row>
    <row r="122" spans="1:14" s="70" customFormat="1" ht="15" customHeight="1" x14ac:dyDescent="0.25">
      <c r="A122" s="12"/>
      <c r="B122" s="12"/>
      <c r="C122" s="12"/>
      <c r="D122" s="12"/>
      <c r="E122" s="72"/>
      <c r="F122" s="73"/>
      <c r="G122" s="109" t="s">
        <v>27</v>
      </c>
      <c r="H122" s="109"/>
      <c r="I122" s="109"/>
      <c r="J122" s="26"/>
      <c r="K122" s="27"/>
      <c r="M122" s="27"/>
    </row>
    <row r="123" spans="1:14" s="13" customFormat="1" x14ac:dyDescent="0.2">
      <c r="A123" s="10"/>
      <c r="B123" s="10"/>
      <c r="C123" s="10"/>
      <c r="D123" s="10"/>
      <c r="E123" s="12"/>
      <c r="F123" s="12"/>
      <c r="G123" s="101" t="s">
        <v>29</v>
      </c>
      <c r="H123" s="101"/>
      <c r="I123" s="101"/>
      <c r="J123" s="26"/>
      <c r="K123" s="27"/>
      <c r="M123" s="17"/>
    </row>
    <row r="124" spans="1:14" x14ac:dyDescent="0.2">
      <c r="A124" s="99" t="str">
        <f>IF(H116=I116,"Процедура аукционов класическая",IF(H116&lt;I116,"Процедура аукционов голандская",0))</f>
        <v>Процедура аукционов голандская</v>
      </c>
      <c r="B124" s="99" t="e">
        <f>IF(#REF!=#REF!,"²×áõñ¹Ý»ñÇ ÁÝÃ³ó³Ï³ñ·Á ¹³ë³Ï³Ý",IF(#REF!&lt;#REF!,"²×áõñ¹Ý»ñÇ ÁÝÃ³ó³Ï³ñ·Á ÑáÉ³Ý¹³Ï³Ý",0))</f>
        <v>#REF!</v>
      </c>
      <c r="C124" s="99" t="e">
        <f>IF(#REF!=#REF!,"²×áõñ¹Ý»ñÇ ÁÝÃ³ó³Ï³ñ·Á ¹³ë³Ï³Ý",IF(#REF!&lt;#REF!,"²×áõñ¹Ý»ñÇ ÁÝÃ³ó³Ï³ñ·Á ÑáÉ³Ý¹³Ï³Ý",0))</f>
        <v>#REF!</v>
      </c>
      <c r="D124" s="99" t="e">
        <f>IF(#REF!=#REF!,"²×áõñ¹Ý»ñÇ ÁÝÃ³ó³Ï³ñ·Á ¹³ë³Ï³Ý",IF(#REF!&lt;#REF!,"²×áõñ¹Ý»ñÇ ÁÝÃ³ó³Ï³ñ·Á ÑáÉ³Ý¹³Ï³Ý",0))</f>
        <v>#REF!</v>
      </c>
      <c r="E124" s="10"/>
      <c r="F124" s="10"/>
      <c r="G124" s="101" t="s">
        <v>10</v>
      </c>
      <c r="H124" s="101"/>
      <c r="I124" s="101"/>
    </row>
    <row r="125" spans="1:14" ht="15" customHeight="1" x14ac:dyDescent="0.2">
      <c r="E125" s="59"/>
      <c r="F125" s="10"/>
      <c r="G125" s="101" t="s">
        <v>28</v>
      </c>
      <c r="H125" s="101"/>
      <c r="I125" s="101"/>
    </row>
    <row r="126" spans="1:14" x14ac:dyDescent="0.2">
      <c r="E126" s="12"/>
      <c r="F126" s="10"/>
      <c r="G126" s="101" t="s">
        <v>30</v>
      </c>
      <c r="H126" s="101"/>
      <c r="I126" s="101"/>
    </row>
    <row r="127" spans="1:14" x14ac:dyDescent="0.2">
      <c r="E127" s="10"/>
      <c r="F127" s="10"/>
      <c r="G127" s="101"/>
      <c r="H127" s="101"/>
      <c r="I127" s="101"/>
    </row>
    <row r="128" spans="1:14" x14ac:dyDescent="0.2">
      <c r="G128" s="101"/>
      <c r="H128" s="101"/>
      <c r="I128" s="101"/>
    </row>
    <row r="129" spans="1:14" x14ac:dyDescent="0.2">
      <c r="A129" s="5">
        <v>7</v>
      </c>
      <c r="B129" s="5"/>
      <c r="C129" s="5"/>
      <c r="D129" s="102" t="str">
        <f>CONCATENATE("N","  ",cucak!$B$8,"  ","å³ÛÙ³Ý³·ñÇ Ñ³í»Éí³Í")</f>
        <v>N  ìî´_26_0101  å³ÛÙ³Ý³·ñÇ Ñ³í»Éí³Í</v>
      </c>
      <c r="E129" s="102"/>
      <c r="F129" s="102"/>
      <c r="G129" s="102"/>
      <c r="H129" s="102"/>
      <c r="I129" s="54">
        <f>$N$2</f>
        <v>46097</v>
      </c>
    </row>
    <row r="130" spans="1:14" s="6" customFormat="1" x14ac:dyDescent="0.2">
      <c r="A130" s="8"/>
      <c r="B130" s="8"/>
      <c r="C130" s="8"/>
      <c r="D130" s="103" t="str">
        <f>CONCATENATE("N","  ",cucak!$B$8,"  ","приложение к договору")</f>
        <v>N  ìî´_26_0101  приложение к договору</v>
      </c>
      <c r="E130" s="103"/>
      <c r="F130" s="103"/>
      <c r="G130" s="103"/>
      <c r="H130" s="103"/>
      <c r="I130" s="8"/>
      <c r="J130" s="26"/>
      <c r="K130" s="27"/>
      <c r="M130" s="17"/>
    </row>
    <row r="131" spans="1:14" ht="9.9499999999999993" customHeight="1" x14ac:dyDescent="0.2">
      <c r="A131" s="5"/>
      <c r="B131" s="5"/>
      <c r="C131" s="5"/>
      <c r="D131" s="5"/>
      <c r="F131" s="5"/>
      <c r="G131" s="5"/>
      <c r="I131" s="5"/>
    </row>
    <row r="132" spans="1:14" ht="15.75" customHeight="1" x14ac:dyDescent="0.2">
      <c r="A132" s="46"/>
      <c r="B132" s="46"/>
      <c r="C132" s="46"/>
      <c r="D132" s="104" t="s">
        <v>0</v>
      </c>
      <c r="E132" s="104"/>
      <c r="F132" s="104"/>
      <c r="G132" s="104"/>
      <c r="H132" s="104"/>
      <c r="I132" s="46"/>
    </row>
    <row r="133" spans="1:14" s="6" customFormat="1" x14ac:dyDescent="0.2">
      <c r="A133" s="47"/>
      <c r="B133" s="47"/>
      <c r="C133" s="47"/>
      <c r="D133" s="100" t="s">
        <v>1</v>
      </c>
      <c r="E133" s="100"/>
      <c r="F133" s="100"/>
      <c r="G133" s="100"/>
      <c r="H133" s="100"/>
      <c r="I133" s="47"/>
      <c r="J133" s="26"/>
      <c r="K133" s="27"/>
      <c r="M133" s="17"/>
    </row>
    <row r="134" spans="1:14" ht="9.9499999999999993" customHeight="1" x14ac:dyDescent="0.2">
      <c r="A134" s="5"/>
      <c r="B134" s="5"/>
      <c r="C134" s="5"/>
      <c r="D134" s="5"/>
      <c r="F134" s="5"/>
      <c r="G134" s="5"/>
      <c r="I134" s="5"/>
    </row>
    <row r="135" spans="1:14" s="6" customFormat="1" ht="15.75" customHeight="1" x14ac:dyDescent="0.2">
      <c r="A135" s="100" t="s">
        <v>39</v>
      </c>
      <c r="B135" s="100"/>
      <c r="C135" s="100"/>
      <c r="D135" s="100"/>
      <c r="E135" s="100"/>
      <c r="F135" s="100"/>
      <c r="G135" s="100"/>
      <c r="H135" s="100"/>
      <c r="I135" s="100"/>
      <c r="J135" s="44"/>
      <c r="K135" s="27"/>
      <c r="M135" s="17"/>
    </row>
    <row r="136" spans="1:14" s="6" customFormat="1" ht="15.75" customHeight="1" x14ac:dyDescent="0.2">
      <c r="A136" s="100" t="s">
        <v>40</v>
      </c>
      <c r="B136" s="100"/>
      <c r="C136" s="100"/>
      <c r="D136" s="100"/>
      <c r="E136" s="100"/>
      <c r="F136" s="100"/>
      <c r="G136" s="100"/>
      <c r="H136" s="100"/>
      <c r="I136" s="100"/>
      <c r="J136" s="26"/>
      <c r="K136" s="27"/>
      <c r="M136" s="17"/>
    </row>
    <row r="137" spans="1:14" ht="9.9499999999999993" customHeight="1" x14ac:dyDescent="0.2">
      <c r="A137" s="5"/>
      <c r="B137" s="5"/>
      <c r="C137" s="5"/>
      <c r="D137" s="5"/>
      <c r="F137" s="5"/>
      <c r="G137" s="5"/>
      <c r="I137" s="5"/>
    </row>
    <row r="138" spans="1:14" ht="35.1" customHeight="1" x14ac:dyDescent="0.2">
      <c r="A138" s="1" t="s">
        <v>2</v>
      </c>
      <c r="B138" s="1" t="s">
        <v>3</v>
      </c>
      <c r="C138" s="1" t="s">
        <v>4</v>
      </c>
      <c r="D138" s="1" t="s">
        <v>5</v>
      </c>
      <c r="E138" s="105" t="s">
        <v>36</v>
      </c>
      <c r="F138" s="106"/>
      <c r="G138" s="1" t="s">
        <v>6</v>
      </c>
      <c r="H138" s="1" t="s">
        <v>20</v>
      </c>
      <c r="I138" s="1" t="s">
        <v>21</v>
      </c>
      <c r="J138" s="24"/>
    </row>
    <row r="139" spans="1:14" ht="24.95" customHeight="1" x14ac:dyDescent="0.2">
      <c r="A139" s="95"/>
      <c r="B139" s="95">
        <v>1</v>
      </c>
      <c r="C139" s="95">
        <v>1</v>
      </c>
      <c r="D139" s="95" t="s">
        <v>13</v>
      </c>
      <c r="E139" s="1" t="s">
        <v>37</v>
      </c>
      <c r="F139" s="91">
        <v>583</v>
      </c>
      <c r="G139" s="63">
        <v>15.4</v>
      </c>
      <c r="H139" s="77">
        <f>K139</f>
        <v>539113</v>
      </c>
      <c r="I139" s="77">
        <f>M139</f>
        <v>550115</v>
      </c>
      <c r="J139" s="24"/>
      <c r="K139" s="83">
        <f>ROUNDUP((M139-M139*banadzev!$U$15),0)</f>
        <v>539113</v>
      </c>
      <c r="L139" s="64"/>
      <c r="M139" s="83">
        <f>ROUND(IF(F139=500,banadzev!$J$16*havelvac!G139,IF(F139=550,banadzev!$O$16*havelvac!G139,IF(F139=560,banadzev!$P$16*havelvac!G139,IF(havelvac!F139=583,banadzev!$D$16*havelvac!G139,IF(havelvac!F139=750,havelvac!G139*banadzev!$E$16,IF(havelvac!F139=860,havelvac!G139*banadzev!$F$16,IF(havelvac!F139=900,havelvac!G139*banadzev!$G$16,IF(havelvac!F139=958,havelvac!G139*banadzev!$H$16,IF(havelvac!F139=999,havelvac!G139*banadzev!$I$16,IF(havelvac!F139=585,banadzev!$K$16*havelvac!G139,IF(havelvac!F139=916,banadzev!$L$16*havelvac!G139,IF(havelvac!F139=875,banadzev!$M$16*havelvac!G139,IF(havelvac!F139=720,banadzev!$N$16*havelvac!G139,0))))))))))))),0)</f>
        <v>550115</v>
      </c>
      <c r="N139" s="62"/>
    </row>
    <row r="140" spans="1:14" s="68" customFormat="1" ht="24.95" customHeight="1" x14ac:dyDescent="0.25">
      <c r="A140" s="9"/>
      <c r="B140" s="9"/>
      <c r="C140" s="9"/>
      <c r="D140" s="1" t="s">
        <v>8</v>
      </c>
      <c r="E140" s="66"/>
      <c r="F140" s="2"/>
      <c r="G140" s="35" t="str">
        <f>banadzev!J11</f>
        <v>15.4</v>
      </c>
      <c r="H140" s="77">
        <f>K140</f>
        <v>539113</v>
      </c>
      <c r="I140" s="77">
        <f>M140</f>
        <v>550115</v>
      </c>
      <c r="J140" s="26">
        <f>K140-K140*0.1%</f>
        <v>538573.88699999999</v>
      </c>
      <c r="K140" s="27">
        <f>SUM(K139:K139)</f>
        <v>539113</v>
      </c>
      <c r="M140" s="27">
        <f>SUM(M139:M139)</f>
        <v>550115</v>
      </c>
    </row>
    <row r="141" spans="1:14" s="68" customFormat="1" ht="17.25" customHeight="1" x14ac:dyDescent="0.25">
      <c r="A141" s="71"/>
      <c r="B141" s="71"/>
      <c r="C141" s="71"/>
      <c r="D141" s="72"/>
      <c r="E141" s="72"/>
      <c r="F141" s="73"/>
      <c r="G141" s="70"/>
      <c r="H141" s="70"/>
      <c r="I141" s="69" t="s">
        <v>26</v>
      </c>
      <c r="J141" s="26"/>
      <c r="K141" s="27"/>
      <c r="M141" s="27"/>
    </row>
    <row r="142" spans="1:14" s="68" customFormat="1" ht="18" customHeight="1" x14ac:dyDescent="0.25">
      <c r="A142" s="11" t="str">
        <f>IF(H138=I138,"²×áõñ¹Ý»ñÇ ÁÝÃ³ó³Ï³ñ·Á ¹³ë³Ï³Ý",IF(H138&lt;I138,"²×áõñ¹Ý»ñÇ ÁÝÃ³ó³Ï³ñ·Á ÑáÉ³Ý¹³Ï³Ý",0))</f>
        <v>²×áõñ¹Ý»ñÇ ÁÝÃ³ó³Ï³ñ·Á ÑáÉ³Ý¹³Ï³Ý</v>
      </c>
      <c r="B142" s="11"/>
      <c r="C142" s="11"/>
      <c r="D142" s="14"/>
      <c r="E142" s="72"/>
      <c r="F142" s="73"/>
      <c r="G142" s="101" t="s">
        <v>9</v>
      </c>
      <c r="H142" s="101"/>
      <c r="I142" s="101"/>
      <c r="J142" s="26"/>
      <c r="K142" s="27"/>
      <c r="M142" s="27"/>
    </row>
    <row r="143" spans="1:14" s="68" customFormat="1" ht="13.5" customHeight="1" x14ac:dyDescent="0.25">
      <c r="A143" s="12"/>
      <c r="B143" s="12"/>
      <c r="C143" s="12"/>
      <c r="D143" s="12"/>
      <c r="E143" s="72"/>
      <c r="F143" s="73"/>
      <c r="G143" s="109" t="s">
        <v>27</v>
      </c>
      <c r="H143" s="109"/>
      <c r="I143" s="109"/>
      <c r="J143" s="26"/>
      <c r="K143" s="27"/>
      <c r="M143" s="27"/>
    </row>
    <row r="144" spans="1:14" s="68" customFormat="1" ht="15" customHeight="1" x14ac:dyDescent="0.25">
      <c r="A144" s="10"/>
      <c r="B144" s="10"/>
      <c r="C144" s="10"/>
      <c r="D144" s="10"/>
      <c r="E144" s="72"/>
      <c r="F144" s="73"/>
      <c r="G144" s="101" t="s">
        <v>29</v>
      </c>
      <c r="H144" s="101"/>
      <c r="I144" s="101"/>
      <c r="J144" s="26"/>
      <c r="K144" s="27"/>
      <c r="M144" s="27"/>
    </row>
    <row r="145" spans="1:14" s="68" customFormat="1" ht="18" customHeight="1" x14ac:dyDescent="0.2">
      <c r="A145" s="99" t="str">
        <f>IF(H138=I138,"Процедура аукционов класическая",IF(H138&lt;I138,"Процедура аукционов голандская",0))</f>
        <v>Процедура аукционов голандская</v>
      </c>
      <c r="B145" s="99" t="e">
        <f>IF(#REF!=#REF!,"²×áõñ¹Ý»ñÇ ÁÝÃ³ó³Ï³ñ·Á ¹³ë³Ï³Ý",IF(#REF!&lt;#REF!,"²×áõñ¹Ý»ñÇ ÁÝÃ³ó³Ï³ñ·Á ÑáÉ³Ý¹³Ï³Ý",0))</f>
        <v>#REF!</v>
      </c>
      <c r="C145" s="99" t="e">
        <f>IF(#REF!=#REF!,"²×áõñ¹Ý»ñÇ ÁÝÃ³ó³Ï³ñ·Á ¹³ë³Ï³Ý",IF(#REF!&lt;#REF!,"²×áõñ¹Ý»ñÇ ÁÝÃ³ó³Ï³ñ·Á ÑáÉ³Ý¹³Ï³Ý",0))</f>
        <v>#REF!</v>
      </c>
      <c r="D145" s="99" t="e">
        <f>IF(#REF!=#REF!,"²×áõñ¹Ý»ñÇ ÁÝÃ³ó³Ï³ñ·Á ¹³ë³Ï³Ý",IF(#REF!&lt;#REF!,"²×áõñ¹Ý»ñÇ ÁÝÃ³ó³Ï³ñ·Á ÑáÉ³Ý¹³Ï³Ý",0))</f>
        <v>#REF!</v>
      </c>
      <c r="E145" s="72"/>
      <c r="F145" s="73"/>
      <c r="G145" s="101" t="s">
        <v>10</v>
      </c>
      <c r="H145" s="101"/>
      <c r="I145" s="101"/>
      <c r="J145" s="26"/>
      <c r="K145" s="27"/>
      <c r="M145" s="27"/>
    </row>
    <row r="146" spans="1:14" ht="10.5" customHeight="1" x14ac:dyDescent="0.2">
      <c r="A146" s="68"/>
      <c r="B146" s="68"/>
      <c r="C146" s="68"/>
      <c r="D146" s="68"/>
      <c r="E146" s="10"/>
      <c r="F146" s="10"/>
      <c r="G146" s="101" t="s">
        <v>28</v>
      </c>
      <c r="H146" s="101"/>
      <c r="I146" s="101"/>
    </row>
    <row r="147" spans="1:14" ht="12.75" customHeight="1" x14ac:dyDescent="0.2">
      <c r="A147" s="5"/>
      <c r="B147" s="5"/>
      <c r="C147" s="5"/>
      <c r="D147" s="5"/>
      <c r="F147" s="5"/>
      <c r="G147" s="101" t="s">
        <v>30</v>
      </c>
      <c r="H147" s="101"/>
      <c r="I147" s="101"/>
    </row>
    <row r="148" spans="1:14" x14ac:dyDescent="0.2">
      <c r="A148" s="5">
        <v>8</v>
      </c>
      <c r="B148" s="5"/>
      <c r="C148" s="5"/>
      <c r="D148" s="102" t="str">
        <f>CONCATENATE("N","  ",cucak!$B$9,"  ","å³ÛÙ³Ý³·ñÇ Ñ³í»Éí³Í")</f>
        <v>N  ìî´_26_0102  å³ÛÙ³Ý³·ñÇ Ñ³í»Éí³Í</v>
      </c>
      <c r="E148" s="102"/>
      <c r="F148" s="102"/>
      <c r="G148" s="102"/>
      <c r="H148" s="102"/>
      <c r="I148" s="54">
        <f>$N$2</f>
        <v>46097</v>
      </c>
    </row>
    <row r="149" spans="1:14" s="6" customFormat="1" x14ac:dyDescent="0.2">
      <c r="A149" s="8"/>
      <c r="B149" s="8"/>
      <c r="C149" s="8"/>
      <c r="D149" s="103" t="str">
        <f>CONCATENATE("N","  ",cucak!$B$9,"  ","приложение к договору")</f>
        <v>N  ìî´_26_0102  приложение к договору</v>
      </c>
      <c r="E149" s="103"/>
      <c r="F149" s="103"/>
      <c r="G149" s="103"/>
      <c r="H149" s="103"/>
      <c r="I149" s="8"/>
      <c r="J149" s="26"/>
      <c r="K149" s="27"/>
      <c r="M149" s="17"/>
    </row>
    <row r="150" spans="1:14" ht="9.9499999999999993" customHeight="1" x14ac:dyDescent="0.2">
      <c r="A150" s="5"/>
      <c r="B150" s="5"/>
      <c r="C150" s="5"/>
      <c r="D150" s="5"/>
      <c r="F150" s="5"/>
      <c r="G150" s="5"/>
      <c r="I150" s="5"/>
    </row>
    <row r="151" spans="1:14" ht="15.75" customHeight="1" x14ac:dyDescent="0.2">
      <c r="A151" s="46"/>
      <c r="B151" s="46"/>
      <c r="C151" s="46"/>
      <c r="D151" s="104" t="s">
        <v>0</v>
      </c>
      <c r="E151" s="104"/>
      <c r="F151" s="104"/>
      <c r="G151" s="104"/>
      <c r="H151" s="104"/>
      <c r="I151" s="46"/>
    </row>
    <row r="152" spans="1:14" s="6" customFormat="1" x14ac:dyDescent="0.2">
      <c r="A152" s="47"/>
      <c r="B152" s="47"/>
      <c r="C152" s="47"/>
      <c r="D152" s="100" t="s">
        <v>1</v>
      </c>
      <c r="E152" s="100"/>
      <c r="F152" s="100"/>
      <c r="G152" s="100"/>
      <c r="H152" s="100"/>
      <c r="I152" s="47"/>
      <c r="J152" s="26"/>
      <c r="K152" s="27"/>
      <c r="M152" s="17"/>
    </row>
    <row r="153" spans="1:14" ht="9.9499999999999993" customHeight="1" x14ac:dyDescent="0.2">
      <c r="A153" s="5"/>
      <c r="B153" s="5"/>
      <c r="C153" s="5"/>
      <c r="D153" s="5"/>
      <c r="F153" s="5"/>
      <c r="G153" s="5"/>
      <c r="I153" s="5"/>
    </row>
    <row r="154" spans="1:14" s="6" customFormat="1" ht="15.75" customHeight="1" x14ac:dyDescent="0.2">
      <c r="A154" s="100" t="s">
        <v>39</v>
      </c>
      <c r="B154" s="100"/>
      <c r="C154" s="100"/>
      <c r="D154" s="100"/>
      <c r="E154" s="100"/>
      <c r="F154" s="100"/>
      <c r="G154" s="100"/>
      <c r="H154" s="100"/>
      <c r="I154" s="100"/>
      <c r="J154" s="44"/>
      <c r="K154" s="27"/>
      <c r="M154" s="17"/>
    </row>
    <row r="155" spans="1:14" s="6" customFormat="1" ht="15.75" customHeight="1" x14ac:dyDescent="0.2">
      <c r="A155" s="100" t="s">
        <v>40</v>
      </c>
      <c r="B155" s="100"/>
      <c r="C155" s="100"/>
      <c r="D155" s="100"/>
      <c r="E155" s="100"/>
      <c r="F155" s="100"/>
      <c r="G155" s="100"/>
      <c r="H155" s="100"/>
      <c r="I155" s="100"/>
      <c r="J155" s="26"/>
      <c r="K155" s="27"/>
      <c r="M155" s="17"/>
    </row>
    <row r="156" spans="1:14" ht="9.9499999999999993" customHeight="1" x14ac:dyDescent="0.2">
      <c r="A156" s="5"/>
      <c r="B156" s="5"/>
      <c r="C156" s="5"/>
      <c r="D156" s="5"/>
      <c r="F156" s="5"/>
      <c r="G156" s="5"/>
      <c r="I156" s="5"/>
    </row>
    <row r="157" spans="1:14" ht="35.1" customHeight="1" x14ac:dyDescent="0.2">
      <c r="A157" s="1" t="s">
        <v>2</v>
      </c>
      <c r="B157" s="1" t="s">
        <v>3</v>
      </c>
      <c r="C157" s="1" t="s">
        <v>4</v>
      </c>
      <c r="D157" s="1" t="s">
        <v>5</v>
      </c>
      <c r="E157" s="105" t="s">
        <v>36</v>
      </c>
      <c r="F157" s="106"/>
      <c r="G157" s="1" t="s">
        <v>6</v>
      </c>
      <c r="H157" s="1" t="s">
        <v>20</v>
      </c>
      <c r="I157" s="1" t="s">
        <v>21</v>
      </c>
      <c r="J157" s="24"/>
    </row>
    <row r="158" spans="1:14" ht="24.95" customHeight="1" x14ac:dyDescent="0.2">
      <c r="A158" s="95"/>
      <c r="B158" s="95">
        <v>1</v>
      </c>
      <c r="C158" s="95">
        <v>1</v>
      </c>
      <c r="D158" s="95" t="s">
        <v>7</v>
      </c>
      <c r="E158" s="1" t="s">
        <v>37</v>
      </c>
      <c r="F158" s="91">
        <v>583</v>
      </c>
      <c r="G158" s="63">
        <v>3.3</v>
      </c>
      <c r="H158" s="77">
        <f>K158</f>
        <v>115525</v>
      </c>
      <c r="I158" s="77">
        <f>M158</f>
        <v>117882</v>
      </c>
      <c r="J158" s="24"/>
      <c r="K158" s="83">
        <f>ROUNDUP((M158-M158*banadzev!$U$15),0)</f>
        <v>115525</v>
      </c>
      <c r="L158" s="64"/>
      <c r="M158" s="83">
        <f>ROUND(IF(F158=500,banadzev!$J$16*havelvac!G158,IF(F158=550,banadzev!$O$16*havelvac!G158,IF(F158=560,banadzev!$P$16*havelvac!G158,IF(havelvac!F158=583,banadzev!$D$16*havelvac!G158,IF(havelvac!F158=750,havelvac!G158*banadzev!$E$16,IF(havelvac!F158=860,havelvac!G158*banadzev!$F$16,IF(havelvac!F158=900,havelvac!G158*banadzev!$G$16,IF(havelvac!F158=958,havelvac!G158*banadzev!$H$16,IF(havelvac!F158=999,havelvac!G158*banadzev!$I$16,IF(havelvac!F158=585,banadzev!$K$16*havelvac!G158,IF(havelvac!F158=916,banadzev!$L$16*havelvac!G158,IF(havelvac!F158=875,banadzev!$M$16*havelvac!G158,IF(havelvac!F158=720,banadzev!$N$16*havelvac!G158,0))))))))))))),0)</f>
        <v>117882</v>
      </c>
      <c r="N158" s="62"/>
    </row>
    <row r="159" spans="1:14" s="68" customFormat="1" ht="24.95" customHeight="1" x14ac:dyDescent="0.25">
      <c r="A159" s="9"/>
      <c r="B159" s="9"/>
      <c r="C159" s="9"/>
      <c r="D159" s="1" t="s">
        <v>8</v>
      </c>
      <c r="E159" s="66"/>
      <c r="F159" s="2"/>
      <c r="G159" s="35" t="str">
        <f>banadzev!K11</f>
        <v>3.3</v>
      </c>
      <c r="H159" s="77">
        <f>K159</f>
        <v>115525</v>
      </c>
      <c r="I159" s="77">
        <f>M159</f>
        <v>117882</v>
      </c>
      <c r="J159" s="26">
        <f>K159-K159*0.1%</f>
        <v>115409.47500000001</v>
      </c>
      <c r="K159" s="27">
        <f>SUM(K158:K158)</f>
        <v>115525</v>
      </c>
      <c r="M159" s="27">
        <f>SUM(M158:M158)</f>
        <v>117882</v>
      </c>
    </row>
    <row r="160" spans="1:14" s="68" customFormat="1" ht="17.25" customHeight="1" x14ac:dyDescent="0.25">
      <c r="A160" s="71"/>
      <c r="B160" s="71"/>
      <c r="C160" s="71"/>
      <c r="D160" s="72"/>
      <c r="E160" s="72"/>
      <c r="F160" s="73"/>
      <c r="G160" s="70"/>
      <c r="H160" s="70"/>
      <c r="I160" s="69" t="s">
        <v>26</v>
      </c>
      <c r="J160" s="26"/>
      <c r="K160" s="27"/>
      <c r="M160" s="27"/>
    </row>
    <row r="161" spans="1:13" s="68" customFormat="1" ht="13.5" customHeight="1" x14ac:dyDescent="0.25">
      <c r="A161" s="11" t="str">
        <f>IF(H157=I157,"²×áõñ¹Ý»ñÇ ÁÝÃ³ó³Ï³ñ·Á ¹³ë³Ï³Ý",IF(H157&lt;I157,"²×áõñ¹Ý»ñÇ ÁÝÃ³ó³Ï³ñ·Á ÑáÉ³Ý¹³Ï³Ý",0))</f>
        <v>²×áõñ¹Ý»ñÇ ÁÝÃ³ó³Ï³ñ·Á ÑáÉ³Ý¹³Ï³Ý</v>
      </c>
      <c r="B161" s="11"/>
      <c r="C161" s="11"/>
      <c r="D161" s="14"/>
      <c r="E161" s="72"/>
      <c r="F161" s="73"/>
      <c r="G161" s="101" t="s">
        <v>9</v>
      </c>
      <c r="H161" s="101"/>
      <c r="I161" s="101"/>
      <c r="J161" s="26"/>
      <c r="K161" s="27"/>
      <c r="M161" s="27"/>
    </row>
    <row r="162" spans="1:13" s="68" customFormat="1" ht="15" customHeight="1" x14ac:dyDescent="0.25">
      <c r="A162" s="12"/>
      <c r="B162" s="12"/>
      <c r="C162" s="12"/>
      <c r="D162" s="12"/>
      <c r="E162" s="72"/>
      <c r="F162" s="73"/>
      <c r="G162" s="109" t="s">
        <v>27</v>
      </c>
      <c r="H162" s="109"/>
      <c r="I162" s="109"/>
      <c r="J162" s="26"/>
      <c r="K162" s="27"/>
      <c r="M162" s="27"/>
    </row>
    <row r="163" spans="1:13" s="68" customFormat="1" ht="13.5" customHeight="1" x14ac:dyDescent="0.25">
      <c r="A163" s="10"/>
      <c r="B163" s="10"/>
      <c r="C163" s="10"/>
      <c r="D163" s="10"/>
      <c r="E163" s="72"/>
      <c r="F163" s="73"/>
      <c r="G163" s="101" t="s">
        <v>29</v>
      </c>
      <c r="H163" s="101"/>
      <c r="I163" s="101"/>
      <c r="J163" s="26"/>
      <c r="K163" s="27"/>
      <c r="M163" s="27"/>
    </row>
    <row r="164" spans="1:13" s="68" customFormat="1" ht="24.95" customHeight="1" x14ac:dyDescent="0.2">
      <c r="A164" s="99" t="str">
        <f>IF(H157=I157,"Процедура аукционов класическая",IF(H157&lt;I157,"Процедура аукционов голандская",0))</f>
        <v>Процедура аукционов голандская</v>
      </c>
      <c r="B164" s="99" t="e">
        <f>IF(#REF!=#REF!,"²×áõñ¹Ý»ñÇ ÁÝÃ³ó³Ï³ñ·Á ¹³ë³Ï³Ý",IF(#REF!&lt;#REF!,"²×áõñ¹Ý»ñÇ ÁÝÃ³ó³Ï³ñ·Á ÑáÉ³Ý¹³Ï³Ý",0))</f>
        <v>#REF!</v>
      </c>
      <c r="C164" s="99" t="e">
        <f>IF(#REF!=#REF!,"²×áõñ¹Ý»ñÇ ÁÝÃ³ó³Ï³ñ·Á ¹³ë³Ï³Ý",IF(#REF!&lt;#REF!,"²×áõñ¹Ý»ñÇ ÁÝÃ³ó³Ï³ñ·Á ÑáÉ³Ý¹³Ï³Ý",0))</f>
        <v>#REF!</v>
      </c>
      <c r="D164" s="99" t="e">
        <f>IF(#REF!=#REF!,"²×áõñ¹Ý»ñÇ ÁÝÃ³ó³Ï³ñ·Á ¹³ë³Ï³Ý",IF(#REF!&lt;#REF!,"²×áõñ¹Ý»ñÇ ÁÝÃ³ó³Ï³ñ·Á ÑáÉ³Ý¹³Ï³Ý",0))</f>
        <v>#REF!</v>
      </c>
      <c r="E164" s="72"/>
      <c r="F164" s="73"/>
      <c r="G164" s="101" t="s">
        <v>10</v>
      </c>
      <c r="H164" s="101"/>
      <c r="I164" s="101"/>
      <c r="J164" s="26"/>
      <c r="K164" s="27"/>
      <c r="M164" s="27"/>
    </row>
    <row r="165" spans="1:13" x14ac:dyDescent="0.2">
      <c r="A165" s="68"/>
      <c r="B165" s="68"/>
      <c r="C165" s="68"/>
      <c r="D165" s="68"/>
      <c r="E165" s="10"/>
      <c r="F165" s="10"/>
      <c r="G165" s="101" t="s">
        <v>28</v>
      </c>
      <c r="H165" s="101"/>
      <c r="I165" s="101"/>
    </row>
    <row r="166" spans="1:13" x14ac:dyDescent="0.2">
      <c r="A166" s="5"/>
      <c r="B166" s="5"/>
      <c r="C166" s="5"/>
      <c r="D166" s="5"/>
      <c r="F166" s="5"/>
      <c r="G166" s="101" t="s">
        <v>30</v>
      </c>
      <c r="H166" s="101"/>
      <c r="I166" s="101"/>
    </row>
    <row r="167" spans="1:13" x14ac:dyDescent="0.2">
      <c r="A167" s="93">
        <v>9</v>
      </c>
      <c r="B167" s="5"/>
      <c r="C167" s="5"/>
      <c r="D167" s="102" t="str">
        <f>CONCATENATE("N","  ",cucak!$B$10,"  ","å³ÛÙ³Ý³·ñÇ Ñ³í»Éí³Í")</f>
        <v>N  ìî´_26_0103  å³ÛÙ³Ý³·ñÇ Ñ³í»Éí³Í</v>
      </c>
      <c r="E167" s="102"/>
      <c r="F167" s="102"/>
      <c r="G167" s="102"/>
      <c r="H167" s="102"/>
      <c r="I167" s="54">
        <f>$N$2</f>
        <v>46097</v>
      </c>
    </row>
    <row r="168" spans="1:13" s="6" customFormat="1" x14ac:dyDescent="0.2">
      <c r="A168" s="8"/>
      <c r="B168" s="8"/>
      <c r="C168" s="8"/>
      <c r="D168" s="103" t="str">
        <f>CONCATENATE("N","  ",cucak!$B$10,"  ","приложение к договору")</f>
        <v>N  ìî´_26_0103  приложение к договору</v>
      </c>
      <c r="E168" s="103"/>
      <c r="F168" s="103"/>
      <c r="G168" s="103"/>
      <c r="H168" s="103"/>
      <c r="I168" s="8"/>
      <c r="J168" s="26"/>
      <c r="K168" s="27"/>
      <c r="M168" s="17"/>
    </row>
    <row r="169" spans="1:13" ht="9.9499999999999993" customHeight="1" x14ac:dyDescent="0.2">
      <c r="A169" s="5"/>
      <c r="B169" s="5"/>
      <c r="C169" s="5"/>
      <c r="D169" s="5"/>
      <c r="F169" s="5"/>
      <c r="G169" s="5"/>
      <c r="I169" s="5"/>
    </row>
    <row r="170" spans="1:13" ht="15.75" customHeight="1" x14ac:dyDescent="0.2">
      <c r="A170" s="46"/>
      <c r="B170" s="46"/>
      <c r="C170" s="46"/>
      <c r="D170" s="104" t="s">
        <v>0</v>
      </c>
      <c r="E170" s="104"/>
      <c r="F170" s="104"/>
      <c r="G170" s="104"/>
      <c r="H170" s="104"/>
      <c r="I170" s="46"/>
    </row>
    <row r="171" spans="1:13" s="6" customFormat="1" x14ac:dyDescent="0.2">
      <c r="A171" s="47"/>
      <c r="B171" s="47"/>
      <c r="C171" s="47"/>
      <c r="D171" s="100" t="s">
        <v>1</v>
      </c>
      <c r="E171" s="100"/>
      <c r="F171" s="100"/>
      <c r="G171" s="100"/>
      <c r="H171" s="100"/>
      <c r="I171" s="47"/>
      <c r="J171" s="26"/>
      <c r="K171" s="27"/>
      <c r="M171" s="17"/>
    </row>
    <row r="172" spans="1:13" ht="9.9499999999999993" customHeight="1" x14ac:dyDescent="0.2">
      <c r="A172" s="5"/>
      <c r="B172" s="5"/>
      <c r="C172" s="5"/>
      <c r="D172" s="5"/>
      <c r="F172" s="5"/>
      <c r="G172" s="5"/>
      <c r="I172" s="5"/>
    </row>
    <row r="173" spans="1:13" s="6" customFormat="1" ht="15.75" customHeight="1" x14ac:dyDescent="0.2">
      <c r="A173" s="100" t="s">
        <v>39</v>
      </c>
      <c r="B173" s="100"/>
      <c r="C173" s="100"/>
      <c r="D173" s="100"/>
      <c r="E173" s="100"/>
      <c r="F173" s="100"/>
      <c r="G173" s="100"/>
      <c r="H173" s="100"/>
      <c r="I173" s="100"/>
      <c r="J173" s="44"/>
      <c r="K173" s="27"/>
      <c r="M173" s="17"/>
    </row>
    <row r="174" spans="1:13" s="6" customFormat="1" ht="15.75" customHeight="1" x14ac:dyDescent="0.2">
      <c r="A174" s="100" t="s">
        <v>40</v>
      </c>
      <c r="B174" s="100"/>
      <c r="C174" s="100"/>
      <c r="D174" s="100"/>
      <c r="E174" s="100"/>
      <c r="F174" s="100"/>
      <c r="G174" s="100"/>
      <c r="H174" s="100"/>
      <c r="I174" s="100"/>
      <c r="J174" s="26"/>
      <c r="K174" s="27"/>
      <c r="M174" s="17"/>
    </row>
    <row r="175" spans="1:13" ht="9.9499999999999993" customHeight="1" x14ac:dyDescent="0.2">
      <c r="A175" s="5"/>
      <c r="B175" s="5"/>
      <c r="C175" s="5"/>
      <c r="D175" s="5"/>
      <c r="F175" s="5"/>
      <c r="G175" s="5"/>
      <c r="I175" s="5"/>
    </row>
    <row r="176" spans="1:13" ht="35.1" customHeight="1" x14ac:dyDescent="0.2">
      <c r="A176" s="1" t="s">
        <v>2</v>
      </c>
      <c r="B176" s="1" t="s">
        <v>3</v>
      </c>
      <c r="C176" s="1" t="s">
        <v>4</v>
      </c>
      <c r="D176" s="1" t="s">
        <v>5</v>
      </c>
      <c r="E176" s="105" t="s">
        <v>36</v>
      </c>
      <c r="F176" s="106"/>
      <c r="G176" s="1" t="s">
        <v>6</v>
      </c>
      <c r="H176" s="1" t="s">
        <v>20</v>
      </c>
      <c r="I176" s="1" t="s">
        <v>21</v>
      </c>
      <c r="J176" s="24"/>
    </row>
    <row r="177" spans="1:14" ht="24.95" customHeight="1" x14ac:dyDescent="0.2">
      <c r="A177" s="95"/>
      <c r="B177" s="95">
        <v>1</v>
      </c>
      <c r="C177" s="95">
        <v>1</v>
      </c>
      <c r="D177" s="95" t="s">
        <v>13</v>
      </c>
      <c r="E177" s="1" t="s">
        <v>37</v>
      </c>
      <c r="F177" s="91">
        <v>560</v>
      </c>
      <c r="G177" s="63">
        <v>30.4</v>
      </c>
      <c r="H177" s="77">
        <f>K177</f>
        <v>1022238</v>
      </c>
      <c r="I177" s="77">
        <f>M177</f>
        <v>1043099</v>
      </c>
      <c r="J177" s="24"/>
      <c r="K177" s="83">
        <f>ROUNDUP((M177-M177*banadzev!$U$15),0)</f>
        <v>1022238</v>
      </c>
      <c r="L177" s="64"/>
      <c r="M177" s="83">
        <f>ROUND(IF(F177=500,banadzev!$J$16*havelvac!G177,IF(F177=550,banadzev!$O$16*havelvac!G177,IF(F177=560,banadzev!$P$16*havelvac!G177,IF(havelvac!F177=583,banadzev!$D$16*havelvac!G177,IF(havelvac!F177=750,havelvac!G177*banadzev!$E$16,IF(havelvac!F177=860,havelvac!G177*banadzev!$F$16,IF(havelvac!F177=900,havelvac!G177*banadzev!$G$16,IF(havelvac!F177=958,havelvac!G177*banadzev!$H$16,IF(havelvac!F177=999,havelvac!G177*banadzev!$I$16,IF(havelvac!F177=585,banadzev!$K$16*havelvac!G177,IF(havelvac!F177=916,banadzev!$L$16*havelvac!G177,IF(havelvac!F177=875,banadzev!$M$16*havelvac!G177,IF(havelvac!F177=720,banadzev!$N$16*havelvac!G177,0))))))))))))),0)</f>
        <v>1043099</v>
      </c>
      <c r="N177" s="62"/>
    </row>
    <row r="178" spans="1:14" s="68" customFormat="1" ht="24.95" customHeight="1" x14ac:dyDescent="0.25">
      <c r="A178" s="9"/>
      <c r="B178" s="9"/>
      <c r="C178" s="9"/>
      <c r="D178" s="1" t="s">
        <v>8</v>
      </c>
      <c r="E178" s="66"/>
      <c r="F178" s="2"/>
      <c r="G178" s="35" t="str">
        <f>banadzev!L11</f>
        <v>30.4</v>
      </c>
      <c r="H178" s="77">
        <f>K178</f>
        <v>1022238</v>
      </c>
      <c r="I178" s="77">
        <f>M178</f>
        <v>1043099</v>
      </c>
      <c r="J178" s="26">
        <f>K178-K178*0.1%</f>
        <v>1021215.762</v>
      </c>
      <c r="K178" s="27">
        <f>SUM(K177:K177)</f>
        <v>1022238</v>
      </c>
      <c r="M178" s="27">
        <f>SUM(M177:M177)</f>
        <v>1043099</v>
      </c>
    </row>
    <row r="179" spans="1:14" s="68" customFormat="1" ht="13.5" customHeight="1" x14ac:dyDescent="0.25">
      <c r="A179" s="71"/>
      <c r="B179" s="71"/>
      <c r="C179" s="71"/>
      <c r="D179" s="72"/>
      <c r="E179" s="72"/>
      <c r="F179" s="73"/>
      <c r="G179" s="70"/>
      <c r="H179" s="70"/>
      <c r="I179" s="69" t="s">
        <v>26</v>
      </c>
      <c r="J179" s="26"/>
      <c r="K179" s="27"/>
      <c r="M179" s="27"/>
    </row>
    <row r="180" spans="1:14" s="68" customFormat="1" ht="17.25" customHeight="1" x14ac:dyDescent="0.25">
      <c r="A180" s="71"/>
      <c r="B180" s="71"/>
      <c r="C180" s="71"/>
      <c r="D180" s="72"/>
      <c r="E180" s="72"/>
      <c r="F180" s="73"/>
      <c r="G180" s="101" t="s">
        <v>9</v>
      </c>
      <c r="H180" s="101"/>
      <c r="I180" s="101"/>
      <c r="J180" s="26"/>
      <c r="K180" s="27"/>
      <c r="M180" s="27"/>
    </row>
    <row r="181" spans="1:14" s="68" customFormat="1" ht="17.25" customHeight="1" x14ac:dyDescent="0.25">
      <c r="A181" s="11" t="str">
        <f>IF(H176=I176,"²×áõñ¹Ý»ñÇ ÁÝÃ³ó³Ï³ñ·Á ¹³ë³Ï³Ý",IF(H176&lt;I176,"²×áõñ¹Ý»ñÇ ÁÝÃ³ó³Ï³ñ·Á ÑáÉ³Ý¹³Ï³Ý",0))</f>
        <v>²×áõñ¹Ý»ñÇ ÁÝÃ³ó³Ï³ñ·Á ÑáÉ³Ý¹³Ï³Ý</v>
      </c>
      <c r="B181" s="11"/>
      <c r="C181" s="11"/>
      <c r="D181" s="14"/>
      <c r="E181" s="72"/>
      <c r="F181" s="73"/>
      <c r="G181" s="109" t="s">
        <v>27</v>
      </c>
      <c r="H181" s="109"/>
      <c r="I181" s="109"/>
      <c r="J181" s="26"/>
      <c r="K181" s="27"/>
      <c r="M181" s="27"/>
    </row>
    <row r="182" spans="1:14" s="68" customFormat="1" ht="15.75" customHeight="1" x14ac:dyDescent="0.25">
      <c r="A182" s="12"/>
      <c r="B182" s="12"/>
      <c r="C182" s="12"/>
      <c r="D182" s="12"/>
      <c r="E182" s="72"/>
      <c r="F182" s="73"/>
      <c r="G182" s="101" t="s">
        <v>29</v>
      </c>
      <c r="H182" s="101"/>
      <c r="I182" s="101"/>
      <c r="J182" s="26"/>
      <c r="K182" s="27"/>
      <c r="M182" s="27"/>
    </row>
    <row r="183" spans="1:14" x14ac:dyDescent="0.2">
      <c r="A183" s="10"/>
      <c r="B183" s="10"/>
      <c r="C183" s="10"/>
      <c r="D183" s="10"/>
      <c r="E183" s="12"/>
      <c r="F183" s="10"/>
      <c r="G183" s="101" t="s">
        <v>10</v>
      </c>
      <c r="H183" s="101"/>
      <c r="I183" s="101"/>
    </row>
    <row r="184" spans="1:14" x14ac:dyDescent="0.2">
      <c r="A184" s="99" t="str">
        <f>IF(H176=I176,"Процедура аукционов класическая",IF(H176&lt;I176,"Процедура аукционов голандская",0))</f>
        <v>Процедура аукционов голандская</v>
      </c>
      <c r="B184" s="99" t="e">
        <f>IF(#REF!=#REF!,"²×áõñ¹Ý»ñÇ ÁÝÃ³ó³Ï³ñ·Á ¹³ë³Ï³Ý",IF(#REF!&lt;#REF!,"²×áõñ¹Ý»ñÇ ÁÝÃ³ó³Ï³ñ·Á ÑáÉ³Ý¹³Ï³Ý",0))</f>
        <v>#REF!</v>
      </c>
      <c r="C184" s="99" t="e">
        <f>IF(#REF!=#REF!,"²×áõñ¹Ý»ñÇ ÁÝÃ³ó³Ï³ñ·Á ¹³ë³Ï³Ý",IF(#REF!&lt;#REF!,"²×áõñ¹Ý»ñÇ ÁÝÃ³ó³Ï³ñ·Á ÑáÉ³Ý¹³Ï³Ý",0))</f>
        <v>#REF!</v>
      </c>
      <c r="D184" s="99" t="e">
        <f>IF(#REF!=#REF!,"²×áõñ¹Ý»ñÇ ÁÝÃ³ó³Ï³ñ·Á ¹³ë³Ï³Ý",IF(#REF!&lt;#REF!,"²×áõñ¹Ý»ñÇ ÁÝÃ³ó³Ï³ñ·Á ÑáÉ³Ý¹³Ï³Ý",0))</f>
        <v>#REF!</v>
      </c>
      <c r="E184" s="10"/>
      <c r="F184" s="10"/>
      <c r="G184" s="101" t="s">
        <v>28</v>
      </c>
      <c r="H184" s="101"/>
      <c r="I184" s="101"/>
    </row>
    <row r="185" spans="1:14" x14ac:dyDescent="0.2">
      <c r="A185" s="68"/>
      <c r="B185" s="68"/>
      <c r="C185" s="68"/>
      <c r="D185" s="68"/>
      <c r="F185" s="5"/>
      <c r="G185" s="101" t="s">
        <v>30</v>
      </c>
      <c r="H185" s="101"/>
      <c r="I185" s="101"/>
    </row>
    <row r="186" spans="1:14" x14ac:dyDescent="0.2">
      <c r="A186" s="93">
        <v>10</v>
      </c>
      <c r="B186" s="5"/>
      <c r="C186" s="5"/>
      <c r="D186" s="102" t="str">
        <f>CONCATENATE("N","  ",cucak!$B$11,"  ","å³ÛÙ³Ý³·ñÇ Ñ³í»Éí³Í")</f>
        <v>N  ìî´_26_0104  å³ÛÙ³Ý³·ñÇ Ñ³í»Éí³Í</v>
      </c>
      <c r="E186" s="102"/>
      <c r="F186" s="102"/>
      <c r="G186" s="102"/>
      <c r="H186" s="102"/>
      <c r="I186" s="54">
        <f>$N$2</f>
        <v>46097</v>
      </c>
    </row>
    <row r="187" spans="1:14" s="6" customFormat="1" x14ac:dyDescent="0.2">
      <c r="A187" s="8"/>
      <c r="B187" s="8"/>
      <c r="C187" s="8"/>
      <c r="D187" s="103" t="str">
        <f>CONCATENATE("N","  ",cucak!$B$11,"  ","приложение к договору")</f>
        <v>N  ìî´_26_0104  приложение к договору</v>
      </c>
      <c r="E187" s="103"/>
      <c r="F187" s="103"/>
      <c r="G187" s="103"/>
      <c r="H187" s="103"/>
      <c r="I187" s="8"/>
      <c r="J187" s="26"/>
      <c r="K187" s="27"/>
      <c r="M187" s="17"/>
    </row>
    <row r="188" spans="1:14" ht="9.9499999999999993" customHeight="1" x14ac:dyDescent="0.2">
      <c r="A188" s="5"/>
      <c r="B188" s="5"/>
      <c r="C188" s="5"/>
      <c r="D188" s="5"/>
      <c r="F188" s="5"/>
      <c r="G188" s="5"/>
      <c r="I188" s="5"/>
    </row>
    <row r="189" spans="1:14" ht="15.75" customHeight="1" x14ac:dyDescent="0.2">
      <c r="A189" s="46"/>
      <c r="B189" s="46"/>
      <c r="C189" s="46"/>
      <c r="D189" s="104" t="s">
        <v>0</v>
      </c>
      <c r="E189" s="104"/>
      <c r="F189" s="104"/>
      <c r="G189" s="104"/>
      <c r="H189" s="104"/>
      <c r="I189" s="46"/>
    </row>
    <row r="190" spans="1:14" s="6" customFormat="1" x14ac:dyDescent="0.2">
      <c r="A190" s="47"/>
      <c r="B190" s="47"/>
      <c r="C190" s="47"/>
      <c r="D190" s="100" t="s">
        <v>1</v>
      </c>
      <c r="E190" s="100"/>
      <c r="F190" s="100"/>
      <c r="G190" s="100"/>
      <c r="H190" s="100"/>
      <c r="I190" s="47"/>
      <c r="J190" s="26"/>
      <c r="K190" s="27"/>
      <c r="M190" s="17"/>
    </row>
    <row r="191" spans="1:14" ht="9.9499999999999993" customHeight="1" x14ac:dyDescent="0.2">
      <c r="A191" s="5"/>
      <c r="B191" s="5"/>
      <c r="C191" s="5"/>
      <c r="D191" s="5"/>
      <c r="F191" s="5"/>
      <c r="G191" s="5"/>
      <c r="I191" s="5"/>
    </row>
    <row r="192" spans="1:14" s="6" customFormat="1" ht="15.75" customHeight="1" x14ac:dyDescent="0.2">
      <c r="A192" s="100" t="s">
        <v>39</v>
      </c>
      <c r="B192" s="100"/>
      <c r="C192" s="100"/>
      <c r="D192" s="100"/>
      <c r="E192" s="100"/>
      <c r="F192" s="100"/>
      <c r="G192" s="100"/>
      <c r="H192" s="100"/>
      <c r="I192" s="100"/>
      <c r="J192" s="44"/>
      <c r="K192" s="27"/>
      <c r="M192" s="17"/>
    </row>
    <row r="193" spans="1:14" s="6" customFormat="1" ht="15.75" customHeight="1" x14ac:dyDescent="0.2">
      <c r="A193" s="100" t="s">
        <v>40</v>
      </c>
      <c r="B193" s="100"/>
      <c r="C193" s="100"/>
      <c r="D193" s="100"/>
      <c r="E193" s="100"/>
      <c r="F193" s="100"/>
      <c r="G193" s="100"/>
      <c r="H193" s="100"/>
      <c r="I193" s="100"/>
      <c r="J193" s="26"/>
      <c r="K193" s="27"/>
      <c r="M193" s="17"/>
    </row>
    <row r="194" spans="1:14" ht="9.9499999999999993" customHeight="1" x14ac:dyDescent="0.2">
      <c r="A194" s="5"/>
      <c r="B194" s="5"/>
      <c r="C194" s="5"/>
      <c r="D194" s="5"/>
      <c r="F194" s="5"/>
      <c r="G194" s="5"/>
      <c r="I194" s="5"/>
    </row>
    <row r="195" spans="1:14" ht="35.1" customHeight="1" x14ac:dyDescent="0.2">
      <c r="A195" s="1" t="s">
        <v>2</v>
      </c>
      <c r="B195" s="1" t="s">
        <v>3</v>
      </c>
      <c r="C195" s="1" t="s">
        <v>4</v>
      </c>
      <c r="D195" s="1" t="s">
        <v>5</v>
      </c>
      <c r="E195" s="105" t="s">
        <v>36</v>
      </c>
      <c r="F195" s="106"/>
      <c r="G195" s="1" t="s">
        <v>6</v>
      </c>
      <c r="H195" s="1" t="s">
        <v>20</v>
      </c>
      <c r="I195" s="1" t="s">
        <v>21</v>
      </c>
      <c r="J195" s="24"/>
    </row>
    <row r="196" spans="1:14" ht="24.95" customHeight="1" x14ac:dyDescent="0.2">
      <c r="A196" s="95"/>
      <c r="B196" s="95">
        <v>1</v>
      </c>
      <c r="C196" s="95">
        <v>1</v>
      </c>
      <c r="D196" s="95" t="s">
        <v>13</v>
      </c>
      <c r="E196" s="1" t="s">
        <v>37</v>
      </c>
      <c r="F196" s="91">
        <v>583</v>
      </c>
      <c r="G196" s="63">
        <v>2</v>
      </c>
      <c r="H196" s="77">
        <f>K196</f>
        <v>70015</v>
      </c>
      <c r="I196" s="77">
        <f>M196</f>
        <v>71443</v>
      </c>
      <c r="J196" s="24"/>
      <c r="K196" s="83">
        <f>ROUNDUP((M196-M196*banadzev!$U$15),0)</f>
        <v>70015</v>
      </c>
      <c r="L196" s="64"/>
      <c r="M196" s="83">
        <f>ROUND(IF(F196=500,banadzev!$J$16*havelvac!G196,IF(F196=550,banadzev!$O$16*havelvac!G196,IF(F196=560,banadzev!$P$16*havelvac!G196,IF(havelvac!F196=583,banadzev!$D$16*havelvac!G196,IF(havelvac!F196=750,havelvac!G196*banadzev!$E$16,IF(havelvac!F196=860,havelvac!G196*banadzev!$F$16,IF(havelvac!F196=900,havelvac!G196*banadzev!$G$16,IF(havelvac!F196=958,havelvac!G196*banadzev!$H$16,IF(havelvac!F196=999,havelvac!G196*banadzev!$I$16,IF(havelvac!F196=585,banadzev!$K$16*havelvac!G196,IF(havelvac!F196=916,banadzev!$L$16*havelvac!G196,IF(havelvac!F196=875,banadzev!$M$16*havelvac!G196,IF(havelvac!F196=720,banadzev!$N$16*havelvac!G196,0))))))))))))),0)</f>
        <v>71443</v>
      </c>
      <c r="N196" s="62"/>
    </row>
    <row r="197" spans="1:14" s="68" customFormat="1" ht="24.95" customHeight="1" x14ac:dyDescent="0.25">
      <c r="A197" s="9"/>
      <c r="B197" s="9"/>
      <c r="C197" s="9"/>
      <c r="D197" s="1" t="s">
        <v>8</v>
      </c>
      <c r="E197" s="66"/>
      <c r="F197" s="2"/>
      <c r="G197" s="35" t="str">
        <f>banadzev!M11</f>
        <v>2.0</v>
      </c>
      <c r="H197" s="77">
        <f>K197</f>
        <v>70015</v>
      </c>
      <c r="I197" s="77">
        <f>M197</f>
        <v>71443</v>
      </c>
      <c r="J197" s="26">
        <f>K197-K197*0.1%</f>
        <v>69944.985000000001</v>
      </c>
      <c r="K197" s="27">
        <f>SUM(K196:K196)</f>
        <v>70015</v>
      </c>
      <c r="M197" s="27">
        <f>SUM(M196:M196)</f>
        <v>71443</v>
      </c>
    </row>
    <row r="198" spans="1:14" s="68" customFormat="1" ht="18" customHeight="1" x14ac:dyDescent="0.25">
      <c r="A198" s="71"/>
      <c r="B198" s="71"/>
      <c r="C198" s="71"/>
      <c r="D198" s="72"/>
      <c r="E198" s="72"/>
      <c r="F198" s="73"/>
      <c r="G198" s="70"/>
      <c r="H198" s="70"/>
      <c r="I198" s="69" t="s">
        <v>26</v>
      </c>
      <c r="J198" s="26"/>
      <c r="K198" s="27"/>
      <c r="M198" s="27"/>
    </row>
    <row r="199" spans="1:14" s="68" customFormat="1" ht="16.5" customHeight="1" x14ac:dyDescent="0.25">
      <c r="A199" s="11" t="str">
        <f>IF(H195=I195,"²×áõñ¹Ý»ñÇ ÁÝÃ³ó³Ï³ñ·Á ¹³ë³Ï³Ý",IF(H195&lt;I195,"²×áõñ¹Ý»ñÇ ÁÝÃ³ó³Ï³ñ·Á ÑáÉ³Ý¹³Ï³Ý",0))</f>
        <v>²×áõñ¹Ý»ñÇ ÁÝÃ³ó³Ï³ñ·Á ÑáÉ³Ý¹³Ï³Ý</v>
      </c>
      <c r="B199" s="11"/>
      <c r="C199" s="11"/>
      <c r="D199" s="14"/>
      <c r="E199" s="72"/>
      <c r="F199" s="73"/>
      <c r="G199" s="101" t="s">
        <v>9</v>
      </c>
      <c r="H199" s="101"/>
      <c r="I199" s="101"/>
      <c r="J199" s="26"/>
      <c r="K199" s="27"/>
      <c r="M199" s="27"/>
    </row>
    <row r="200" spans="1:14" s="68" customFormat="1" ht="16.5" customHeight="1" x14ac:dyDescent="0.25">
      <c r="A200" s="12"/>
      <c r="B200" s="12"/>
      <c r="C200" s="12"/>
      <c r="D200" s="12"/>
      <c r="E200" s="72"/>
      <c r="F200" s="73"/>
      <c r="G200" s="109" t="s">
        <v>27</v>
      </c>
      <c r="H200" s="109"/>
      <c r="I200" s="109"/>
      <c r="J200" s="26"/>
      <c r="K200" s="27"/>
      <c r="M200" s="27"/>
    </row>
    <row r="201" spans="1:14" s="68" customFormat="1" ht="12.75" customHeight="1" x14ac:dyDescent="0.25">
      <c r="A201" s="10"/>
      <c r="B201" s="10"/>
      <c r="C201" s="10"/>
      <c r="D201" s="10"/>
      <c r="E201" s="72"/>
      <c r="F201" s="73"/>
      <c r="G201" s="101" t="s">
        <v>29</v>
      </c>
      <c r="H201" s="101"/>
      <c r="I201" s="101"/>
      <c r="J201" s="26"/>
      <c r="K201" s="27"/>
      <c r="M201" s="27"/>
    </row>
    <row r="202" spans="1:14" x14ac:dyDescent="0.2">
      <c r="A202" s="99" t="str">
        <f>IF(H195=I195,"Процедура аукционов класическая",IF(H195&lt;I195,"Процедура аукционов голандская",0))</f>
        <v>Процедура аукционов голандская</v>
      </c>
      <c r="B202" s="99" t="e">
        <f>IF(#REF!=#REF!,"²×áõñ¹Ý»ñÇ ÁÝÃ³ó³Ï³ñ·Á ¹³ë³Ï³Ý",IF(#REF!&lt;#REF!,"²×áõñ¹Ý»ñÇ ÁÝÃ³ó³Ï³ñ·Á ÑáÉ³Ý¹³Ï³Ý",0))</f>
        <v>#REF!</v>
      </c>
      <c r="C202" s="99" t="e">
        <f>IF(#REF!=#REF!,"²×áõñ¹Ý»ñÇ ÁÝÃ³ó³Ï³ñ·Á ¹³ë³Ï³Ý",IF(#REF!&lt;#REF!,"²×áõñ¹Ý»ñÇ ÁÝÃ³ó³Ï³ñ·Á ÑáÉ³Ý¹³Ï³Ý",0))</f>
        <v>#REF!</v>
      </c>
      <c r="D202" s="99" t="e">
        <f>IF(#REF!=#REF!,"²×áõñ¹Ý»ñÇ ÁÝÃ³ó³Ï³ñ·Á ¹³ë³Ï³Ý",IF(#REF!&lt;#REF!,"²×áõñ¹Ý»ñÇ ÁÝÃ³ó³Ï³ñ·Á ÑáÉ³Ý¹³Ï³Ý",0))</f>
        <v>#REF!</v>
      </c>
      <c r="E202" s="12"/>
      <c r="F202" s="10"/>
      <c r="G202" s="101" t="s">
        <v>10</v>
      </c>
      <c r="H202" s="101"/>
      <c r="I202" s="101"/>
    </row>
    <row r="203" spans="1:14" x14ac:dyDescent="0.2">
      <c r="A203" s="68"/>
      <c r="B203" s="68"/>
      <c r="C203" s="68"/>
      <c r="D203" s="68"/>
      <c r="E203" s="10"/>
      <c r="F203" s="10"/>
      <c r="G203" s="101" t="s">
        <v>28</v>
      </c>
      <c r="H203" s="101"/>
      <c r="I203" s="101"/>
    </row>
    <row r="204" spans="1:14" x14ac:dyDescent="0.2">
      <c r="A204" s="5"/>
      <c r="B204" s="5"/>
      <c r="C204" s="5"/>
      <c r="D204" s="5"/>
      <c r="F204" s="5"/>
      <c r="G204" s="101" t="s">
        <v>30</v>
      </c>
      <c r="H204" s="101"/>
      <c r="I204" s="101"/>
    </row>
    <row r="205" spans="1:14" x14ac:dyDescent="0.2">
      <c r="A205" s="93">
        <v>11</v>
      </c>
      <c r="B205" s="5"/>
      <c r="C205" s="5"/>
      <c r="D205" s="102" t="str">
        <f>CONCATENATE("N","  ",cucak!$B$12,"  ","å³ÛÙ³Ý³·ñÇ Ñ³í»Éí³Í")</f>
        <v>N  ìî´_26_0105  å³ÛÙ³Ý³·ñÇ Ñ³í»Éí³Í</v>
      </c>
      <c r="E205" s="102"/>
      <c r="F205" s="102"/>
      <c r="G205" s="102"/>
      <c r="H205" s="102"/>
      <c r="I205" s="54">
        <f>$N$2</f>
        <v>46097</v>
      </c>
    </row>
    <row r="206" spans="1:14" s="6" customFormat="1" x14ac:dyDescent="0.2">
      <c r="A206" s="8"/>
      <c r="B206" s="8"/>
      <c r="C206" s="8"/>
      <c r="D206" s="103" t="str">
        <f>CONCATENATE("N","  ",cucak!$B$12,"  ","приложение к договору")</f>
        <v>N  ìî´_26_0105  приложение к договору</v>
      </c>
      <c r="E206" s="103"/>
      <c r="F206" s="103"/>
      <c r="G206" s="103"/>
      <c r="H206" s="103"/>
      <c r="I206" s="8"/>
      <c r="J206" s="26"/>
      <c r="K206" s="27"/>
      <c r="M206" s="17"/>
    </row>
    <row r="207" spans="1:14" ht="9.9499999999999993" customHeight="1" x14ac:dyDescent="0.2">
      <c r="A207" s="5"/>
      <c r="B207" s="5"/>
      <c r="C207" s="5"/>
      <c r="D207" s="5"/>
      <c r="F207" s="5"/>
      <c r="G207" s="5"/>
      <c r="I207" s="5"/>
    </row>
    <row r="208" spans="1:14" ht="15.75" customHeight="1" x14ac:dyDescent="0.2">
      <c r="A208" s="46"/>
      <c r="B208" s="46"/>
      <c r="C208" s="46"/>
      <c r="D208" s="104" t="s">
        <v>0</v>
      </c>
      <c r="E208" s="104"/>
      <c r="F208" s="104"/>
      <c r="G208" s="104"/>
      <c r="H208" s="104"/>
      <c r="I208" s="46"/>
    </row>
    <row r="209" spans="1:14" s="6" customFormat="1" x14ac:dyDescent="0.2">
      <c r="A209" s="47"/>
      <c r="B209" s="47"/>
      <c r="C209" s="47"/>
      <c r="D209" s="100" t="s">
        <v>1</v>
      </c>
      <c r="E209" s="100"/>
      <c r="F209" s="100"/>
      <c r="G209" s="100"/>
      <c r="H209" s="100"/>
      <c r="I209" s="47"/>
      <c r="J209" s="26"/>
      <c r="K209" s="27"/>
      <c r="M209" s="17"/>
    </row>
    <row r="210" spans="1:14" ht="9.9499999999999993" customHeight="1" x14ac:dyDescent="0.2">
      <c r="A210" s="5"/>
      <c r="B210" s="5"/>
      <c r="C210" s="5"/>
      <c r="D210" s="5"/>
      <c r="F210" s="5"/>
      <c r="G210" s="5"/>
      <c r="I210" s="5"/>
    </row>
    <row r="211" spans="1:14" s="6" customFormat="1" ht="15.75" customHeight="1" x14ac:dyDescent="0.2">
      <c r="A211" s="100" t="s">
        <v>39</v>
      </c>
      <c r="B211" s="100"/>
      <c r="C211" s="100"/>
      <c r="D211" s="100"/>
      <c r="E211" s="100"/>
      <c r="F211" s="100"/>
      <c r="G211" s="100"/>
      <c r="H211" s="100"/>
      <c r="I211" s="100"/>
      <c r="J211" s="44"/>
      <c r="K211" s="27"/>
      <c r="M211" s="17"/>
    </row>
    <row r="212" spans="1:14" s="6" customFormat="1" ht="15.75" customHeight="1" x14ac:dyDescent="0.2">
      <c r="A212" s="100" t="s">
        <v>40</v>
      </c>
      <c r="B212" s="100"/>
      <c r="C212" s="100"/>
      <c r="D212" s="100"/>
      <c r="E212" s="100"/>
      <c r="F212" s="100"/>
      <c r="G212" s="100"/>
      <c r="H212" s="100"/>
      <c r="I212" s="100"/>
      <c r="J212" s="26"/>
      <c r="K212" s="27"/>
      <c r="M212" s="17"/>
    </row>
    <row r="213" spans="1:14" ht="9.9499999999999993" customHeight="1" x14ac:dyDescent="0.2">
      <c r="A213" s="5"/>
      <c r="B213" s="5"/>
      <c r="C213" s="5"/>
      <c r="D213" s="5"/>
      <c r="F213" s="5"/>
      <c r="G213" s="5"/>
      <c r="I213" s="5"/>
    </row>
    <row r="214" spans="1:14" ht="35.1" customHeight="1" x14ac:dyDescent="0.2">
      <c r="A214" s="1" t="s">
        <v>2</v>
      </c>
      <c r="B214" s="1" t="s">
        <v>3</v>
      </c>
      <c r="C214" s="1" t="s">
        <v>4</v>
      </c>
      <c r="D214" s="1" t="s">
        <v>5</v>
      </c>
      <c r="E214" s="105" t="s">
        <v>36</v>
      </c>
      <c r="F214" s="106"/>
      <c r="G214" s="1" t="s">
        <v>6</v>
      </c>
      <c r="H214" s="1" t="s">
        <v>20</v>
      </c>
      <c r="I214" s="1" t="s">
        <v>21</v>
      </c>
      <c r="J214" s="24"/>
    </row>
    <row r="215" spans="1:14" ht="33.75" customHeight="1" x14ac:dyDescent="0.2">
      <c r="A215" s="107"/>
      <c r="B215" s="107">
        <v>1</v>
      </c>
      <c r="C215" s="107">
        <v>4</v>
      </c>
      <c r="D215" s="107" t="s">
        <v>12</v>
      </c>
      <c r="E215" s="1" t="s">
        <v>37</v>
      </c>
      <c r="F215" s="107">
        <v>583</v>
      </c>
      <c r="G215" s="63">
        <f>1.5+1.1+2.7</f>
        <v>5.3000000000000007</v>
      </c>
      <c r="H215" s="77">
        <f>K215</f>
        <v>185539</v>
      </c>
      <c r="I215" s="77">
        <f>M215</f>
        <v>189325</v>
      </c>
      <c r="J215" s="24"/>
      <c r="K215" s="83">
        <f>ROUNDUP((M215-M215*banadzev!$U$15),0)</f>
        <v>185539</v>
      </c>
      <c r="L215" s="64"/>
      <c r="M215" s="83">
        <f>ROUND(IF(F215=500,banadzev!$J$16*havelvac!G215,IF(F215=550,banadzev!$O$16*havelvac!G215,IF(F215=560,banadzev!$P$16*havelvac!G215,IF(havelvac!F215=583,banadzev!$D$16*havelvac!G215,IF(havelvac!F215=750,havelvac!G215*banadzev!$E$16,IF(havelvac!F215=860,havelvac!G215*banadzev!$F$16,IF(havelvac!F215=900,havelvac!G215*banadzev!$G$16,IF(havelvac!F215=958,havelvac!G215*banadzev!$H$16,IF(havelvac!F215=999,havelvac!G215*banadzev!$I$16,IF(havelvac!F215=585,banadzev!$K$16*havelvac!G215,IF(havelvac!F215=916,banadzev!$L$16*havelvac!G215,IF(havelvac!F215=875,banadzev!$M$16*havelvac!G215,IF(havelvac!F215=720,banadzev!$N$16*havelvac!G215,0))))))))))))),0)</f>
        <v>189325</v>
      </c>
      <c r="N215" s="62"/>
    </row>
    <row r="216" spans="1:14" ht="33.75" customHeight="1" x14ac:dyDescent="0.2">
      <c r="A216" s="108"/>
      <c r="B216" s="108"/>
      <c r="C216" s="108"/>
      <c r="D216" s="108"/>
      <c r="E216" s="1" t="s">
        <v>38</v>
      </c>
      <c r="F216" s="108"/>
      <c r="G216" s="63">
        <v>1</v>
      </c>
      <c r="H216" s="77">
        <f t="shared" ref="H216" si="6">K216</f>
        <v>31507</v>
      </c>
      <c r="I216" s="77">
        <f t="shared" ref="I216" si="7">M216</f>
        <v>32150</v>
      </c>
      <c r="J216" s="24"/>
      <c r="K216" s="83">
        <f>ROUNDUP((M216-M216*banadzev!$U$15),0)</f>
        <v>31507</v>
      </c>
      <c r="L216" s="64"/>
      <c r="M216" s="83">
        <f>ROUND(IF(F215=500,banadzev!$J$18*havelvac!G216,IF(F215=550,banadzev!$O$18*havelvac!G216,IF(F215=560,banadzev!$P$18*havelvac!G216,IF(havelvac!F215=583,banadzev!$D$18*havelvac!G216,IF(havelvac!F215=750,havelvac!G216*banadzev!$E$18,IF(havelvac!F215=860,havelvac!G216*banadzev!$F$18,IF(havelvac!F215=900,havelvac!G216*banadzev!$G$18,IF(havelvac!F215=958,havelvac!G216*banadzev!$H$18,IF(havelvac!F215=999,havelvac!G216*banadzev!$I$18,IF(havelvac!F215=585,banadzev!$K$18*havelvac!G216,IF(havelvac!F215=916,banadzev!$L$18*havelvac!G216,IF(havelvac!F215=875,banadzev!$M$18*havelvac!G216,IF(havelvac!F215=720,banadzev!$N$18*havelvac!G216,0))))))))))))),0)</f>
        <v>32150</v>
      </c>
    </row>
    <row r="217" spans="1:14" s="68" customFormat="1" ht="24.95" customHeight="1" x14ac:dyDescent="0.25">
      <c r="A217" s="9"/>
      <c r="B217" s="9"/>
      <c r="C217" s="9"/>
      <c r="D217" s="1" t="s">
        <v>8</v>
      </c>
      <c r="E217" s="66"/>
      <c r="F217" s="2"/>
      <c r="G217" s="35" t="str">
        <f>banadzev!N11</f>
        <v>5.3/1.0</v>
      </c>
      <c r="H217" s="77">
        <f>K217</f>
        <v>217046</v>
      </c>
      <c r="I217" s="77">
        <f>M217</f>
        <v>221475</v>
      </c>
      <c r="J217" s="26">
        <f>K217-K217*0.1%</f>
        <v>216828.954</v>
      </c>
      <c r="K217" s="27">
        <f>SUM(K215:K216)</f>
        <v>217046</v>
      </c>
      <c r="M217" s="27">
        <f>SUM(M215:M216)</f>
        <v>221475</v>
      </c>
    </row>
    <row r="218" spans="1:14" s="68" customFormat="1" ht="18.75" customHeight="1" x14ac:dyDescent="0.25">
      <c r="A218" s="71"/>
      <c r="B218" s="71"/>
      <c r="C218" s="71"/>
      <c r="D218" s="72"/>
      <c r="E218" s="72"/>
      <c r="F218" s="73"/>
      <c r="G218" s="70"/>
      <c r="H218" s="70"/>
      <c r="I218" s="69" t="s">
        <v>26</v>
      </c>
      <c r="J218" s="26"/>
      <c r="K218" s="27"/>
      <c r="M218" s="27"/>
    </row>
    <row r="219" spans="1:14" s="68" customFormat="1" ht="12.75" customHeight="1" x14ac:dyDescent="0.25">
      <c r="A219" s="71"/>
      <c r="B219" s="71"/>
      <c r="C219" s="71"/>
      <c r="D219" s="72"/>
      <c r="E219" s="72"/>
      <c r="F219" s="73"/>
      <c r="G219" s="101" t="s">
        <v>9</v>
      </c>
      <c r="H219" s="101"/>
      <c r="I219" s="101"/>
      <c r="J219" s="26"/>
      <c r="K219" s="27"/>
      <c r="M219" s="27"/>
    </row>
    <row r="220" spans="1:14" s="68" customFormat="1" ht="13.5" customHeight="1" x14ac:dyDescent="0.25">
      <c r="A220" s="11" t="str">
        <f>IF(H214=I214,"²×áõñ¹Ý»ñÇ ÁÝÃ³ó³Ï³ñ·Á ¹³ë³Ï³Ý",IF(H214&lt;I214,"²×áõñ¹Ý»ñÇ ÁÝÃ³ó³Ï³ñ·Á ÑáÉ³Ý¹³Ï³Ý",0))</f>
        <v>²×áõñ¹Ý»ñÇ ÁÝÃ³ó³Ï³ñ·Á ÑáÉ³Ý¹³Ï³Ý</v>
      </c>
      <c r="B220" s="11"/>
      <c r="C220" s="11"/>
      <c r="D220" s="14"/>
      <c r="E220" s="72"/>
      <c r="F220" s="73"/>
      <c r="G220" s="109" t="s">
        <v>27</v>
      </c>
      <c r="H220" s="109"/>
      <c r="I220" s="109"/>
      <c r="J220" s="26"/>
      <c r="K220" s="27"/>
      <c r="M220" s="27"/>
    </row>
    <row r="221" spans="1:14" s="68" customFormat="1" ht="13.5" customHeight="1" x14ac:dyDescent="0.25">
      <c r="A221" s="12"/>
      <c r="B221" s="12"/>
      <c r="C221" s="12"/>
      <c r="D221" s="12"/>
      <c r="E221" s="72"/>
      <c r="F221" s="73"/>
      <c r="G221" s="101" t="s">
        <v>29</v>
      </c>
      <c r="H221" s="101"/>
      <c r="I221" s="101"/>
      <c r="J221" s="26"/>
      <c r="K221" s="27"/>
      <c r="M221" s="27"/>
    </row>
    <row r="222" spans="1:14" s="68" customFormat="1" ht="15" customHeight="1" x14ac:dyDescent="0.25">
      <c r="A222" s="10"/>
      <c r="B222" s="10"/>
      <c r="C222" s="10"/>
      <c r="D222" s="10"/>
      <c r="E222" s="72"/>
      <c r="F222" s="73"/>
      <c r="G222" s="101" t="s">
        <v>10</v>
      </c>
      <c r="H222" s="101"/>
      <c r="I222" s="101"/>
      <c r="J222" s="26"/>
      <c r="K222" s="27"/>
      <c r="M222" s="27"/>
    </row>
    <row r="223" spans="1:14" x14ac:dyDescent="0.2">
      <c r="A223" s="99" t="str">
        <f>IF(H214=I214,"Процедура аукционов класическая",IF(H214&lt;I214,"Процедура аукционов голандская",0))</f>
        <v>Процедура аукционов голандская</v>
      </c>
      <c r="B223" s="99" t="e">
        <f>IF(#REF!=#REF!,"²×áõñ¹Ý»ñÇ ÁÝÃ³ó³Ï³ñ·Á ¹³ë³Ï³Ý",IF(#REF!&lt;#REF!,"²×áõñ¹Ý»ñÇ ÁÝÃ³ó³Ï³ñ·Á ÑáÉ³Ý¹³Ï³Ý",0))</f>
        <v>#REF!</v>
      </c>
      <c r="C223" s="99" t="e">
        <f>IF(#REF!=#REF!,"²×áõñ¹Ý»ñÇ ÁÝÃ³ó³Ï³ñ·Á ¹³ë³Ï³Ý",IF(#REF!&lt;#REF!,"²×áõñ¹Ý»ñÇ ÁÝÃ³ó³Ï³ñ·Á ÑáÉ³Ý¹³Ï³Ý",0))</f>
        <v>#REF!</v>
      </c>
      <c r="D223" s="99" t="e">
        <f>IF(#REF!=#REF!,"²×áõñ¹Ý»ñÇ ÁÝÃ³ó³Ï³ñ·Á ¹³ë³Ï³Ý",IF(#REF!&lt;#REF!,"²×áõñ¹Ý»ñÇ ÁÝÃ³ó³Ï³ñ·Á ÑáÉ³Ý¹³Ï³Ý",0))</f>
        <v>#REF!</v>
      </c>
      <c r="E223" s="12"/>
      <c r="F223" s="10"/>
      <c r="G223" s="101" t="s">
        <v>28</v>
      </c>
      <c r="H223" s="101"/>
      <c r="I223" s="101"/>
    </row>
    <row r="224" spans="1:14" x14ac:dyDescent="0.2">
      <c r="A224" s="68"/>
      <c r="B224" s="68"/>
      <c r="C224" s="68"/>
      <c r="D224" s="68"/>
      <c r="E224" s="10"/>
      <c r="F224" s="10"/>
      <c r="G224" s="101" t="s">
        <v>30</v>
      </c>
      <c r="H224" s="101"/>
      <c r="I224" s="101"/>
    </row>
    <row r="225" spans="1:14" x14ac:dyDescent="0.2">
      <c r="A225" s="5"/>
      <c r="B225" s="5"/>
      <c r="C225" s="5"/>
      <c r="D225" s="5"/>
      <c r="F225" s="5"/>
      <c r="G225" s="101"/>
      <c r="H225" s="101"/>
      <c r="I225" s="101"/>
    </row>
    <row r="226" spans="1:14" x14ac:dyDescent="0.2">
      <c r="A226" s="93">
        <v>12</v>
      </c>
      <c r="B226" s="5"/>
      <c r="C226" s="5"/>
      <c r="D226" s="102" t="str">
        <f>CONCATENATE("N","  ",cucak!$B$13,"  ","å³ÛÙ³Ý³·ñÇ Ñ³í»Éí³Í")</f>
        <v>N  ìî´_26_0106  å³ÛÙ³Ý³·ñÇ Ñ³í»Éí³Í</v>
      </c>
      <c r="E226" s="102"/>
      <c r="F226" s="102"/>
      <c r="G226" s="102"/>
      <c r="H226" s="102"/>
      <c r="I226" s="54">
        <f>$N$2</f>
        <v>46097</v>
      </c>
    </row>
    <row r="227" spans="1:14" s="6" customFormat="1" x14ac:dyDescent="0.2">
      <c r="A227" s="8"/>
      <c r="B227" s="8"/>
      <c r="C227" s="8"/>
      <c r="D227" s="103" t="str">
        <f>CONCATENATE("N","  ",cucak!$B$13,"  ","приложение к договору")</f>
        <v>N  ìî´_26_0106  приложение к договору</v>
      </c>
      <c r="E227" s="103"/>
      <c r="F227" s="103"/>
      <c r="G227" s="103"/>
      <c r="H227" s="103"/>
      <c r="I227" s="8"/>
      <c r="J227" s="26"/>
      <c r="K227" s="27"/>
      <c r="M227" s="17"/>
    </row>
    <row r="228" spans="1:14" ht="9.9499999999999993" customHeight="1" x14ac:dyDescent="0.2">
      <c r="A228" s="5"/>
      <c r="B228" s="5"/>
      <c r="C228" s="5"/>
      <c r="D228" s="5"/>
      <c r="F228" s="5"/>
      <c r="G228" s="5"/>
      <c r="I228" s="5"/>
    </row>
    <row r="229" spans="1:14" ht="15.75" customHeight="1" x14ac:dyDescent="0.2">
      <c r="A229" s="46"/>
      <c r="B229" s="46"/>
      <c r="C229" s="46"/>
      <c r="D229" s="104" t="s">
        <v>0</v>
      </c>
      <c r="E229" s="104"/>
      <c r="F229" s="104"/>
      <c r="G229" s="104"/>
      <c r="H229" s="104"/>
      <c r="I229" s="46"/>
    </row>
    <row r="230" spans="1:14" s="6" customFormat="1" x14ac:dyDescent="0.2">
      <c r="A230" s="47"/>
      <c r="B230" s="47"/>
      <c r="C230" s="47"/>
      <c r="D230" s="100" t="s">
        <v>1</v>
      </c>
      <c r="E230" s="100"/>
      <c r="F230" s="100"/>
      <c r="G230" s="100"/>
      <c r="H230" s="100"/>
      <c r="I230" s="47"/>
      <c r="J230" s="26"/>
      <c r="K230" s="27"/>
      <c r="M230" s="17"/>
    </row>
    <row r="231" spans="1:14" ht="9.9499999999999993" customHeight="1" x14ac:dyDescent="0.2">
      <c r="A231" s="5"/>
      <c r="B231" s="5"/>
      <c r="C231" s="5"/>
      <c r="D231" s="5"/>
      <c r="F231" s="5"/>
      <c r="G231" s="5"/>
      <c r="I231" s="5"/>
    </row>
    <row r="232" spans="1:14" s="6" customFormat="1" ht="15.75" customHeight="1" x14ac:dyDescent="0.2">
      <c r="A232" s="100" t="s">
        <v>39</v>
      </c>
      <c r="B232" s="100"/>
      <c r="C232" s="100"/>
      <c r="D232" s="100"/>
      <c r="E232" s="100"/>
      <c r="F232" s="100"/>
      <c r="G232" s="100"/>
      <c r="H232" s="100"/>
      <c r="I232" s="100"/>
      <c r="J232" s="44"/>
      <c r="K232" s="27"/>
      <c r="M232" s="17"/>
    </row>
    <row r="233" spans="1:14" s="6" customFormat="1" ht="15.75" customHeight="1" x14ac:dyDescent="0.2">
      <c r="A233" s="100" t="s">
        <v>40</v>
      </c>
      <c r="B233" s="100"/>
      <c r="C233" s="100"/>
      <c r="D233" s="100"/>
      <c r="E233" s="100"/>
      <c r="F233" s="100"/>
      <c r="G233" s="100"/>
      <c r="H233" s="100"/>
      <c r="I233" s="100"/>
      <c r="J233" s="26"/>
      <c r="K233" s="27"/>
      <c r="M233" s="17"/>
    </row>
    <row r="234" spans="1:14" ht="9.9499999999999993" customHeight="1" x14ac:dyDescent="0.2">
      <c r="A234" s="5"/>
      <c r="B234" s="5"/>
      <c r="C234" s="5"/>
      <c r="D234" s="5"/>
      <c r="F234" s="5"/>
      <c r="G234" s="5"/>
      <c r="I234" s="5"/>
    </row>
    <row r="235" spans="1:14" ht="35.1" customHeight="1" x14ac:dyDescent="0.2">
      <c r="A235" s="1" t="s">
        <v>2</v>
      </c>
      <c r="B235" s="1" t="s">
        <v>3</v>
      </c>
      <c r="C235" s="1" t="s">
        <v>4</v>
      </c>
      <c r="D235" s="1" t="s">
        <v>5</v>
      </c>
      <c r="E235" s="105" t="s">
        <v>36</v>
      </c>
      <c r="F235" s="106"/>
      <c r="G235" s="1" t="s">
        <v>6</v>
      </c>
      <c r="H235" s="1" t="s">
        <v>20</v>
      </c>
      <c r="I235" s="1" t="s">
        <v>21</v>
      </c>
      <c r="J235" s="24"/>
    </row>
    <row r="236" spans="1:14" ht="24.95" customHeight="1" x14ac:dyDescent="0.2">
      <c r="A236" s="107"/>
      <c r="B236" s="107">
        <v>1</v>
      </c>
      <c r="C236" s="107">
        <v>8</v>
      </c>
      <c r="D236" s="107" t="s">
        <v>15</v>
      </c>
      <c r="E236" s="1" t="s">
        <v>37</v>
      </c>
      <c r="F236" s="107">
        <v>583</v>
      </c>
      <c r="G236" s="63">
        <f>10+12.7+2.6</f>
        <v>25.3</v>
      </c>
      <c r="H236" s="77">
        <f>K236</f>
        <v>885685</v>
      </c>
      <c r="I236" s="77">
        <f>M236</f>
        <v>903760</v>
      </c>
      <c r="J236" s="24"/>
      <c r="K236" s="83">
        <f>ROUNDUP((M236-M236*banadzev!$U$15),0)</f>
        <v>885685</v>
      </c>
      <c r="L236" s="64"/>
      <c r="M236" s="83">
        <f>ROUND(IF(F236=500,banadzev!$J$16*havelvac!G236,IF(F236=550,banadzev!$O$16*havelvac!G236,IF(F236=560,banadzev!$P$16*havelvac!G236,IF(havelvac!F236=583,banadzev!$D$16*havelvac!G236,IF(havelvac!F236=750,havelvac!G236*banadzev!$E$16,IF(havelvac!F236=860,havelvac!G236*banadzev!$F$16,IF(havelvac!F236=900,havelvac!G236*banadzev!$G$16,IF(havelvac!F236=958,havelvac!G236*banadzev!$H$16,IF(havelvac!F236=999,havelvac!G236*banadzev!$I$16,IF(havelvac!F236=585,banadzev!$K$16*havelvac!G236,IF(havelvac!F236=916,banadzev!$L$16*havelvac!G236,IF(havelvac!F236=875,banadzev!$M$16*havelvac!G236,IF(havelvac!F236=720,banadzev!$N$16*havelvac!G236,0))))))))))))),0)</f>
        <v>903760</v>
      </c>
      <c r="N236" s="62"/>
    </row>
    <row r="237" spans="1:14" ht="24.95" customHeight="1" x14ac:dyDescent="0.2">
      <c r="A237" s="108"/>
      <c r="B237" s="108"/>
      <c r="C237" s="108"/>
      <c r="D237" s="108"/>
      <c r="E237" s="1" t="s">
        <v>38</v>
      </c>
      <c r="F237" s="108"/>
      <c r="G237" s="63">
        <v>1.1000000000000001</v>
      </c>
      <c r="H237" s="77">
        <f t="shared" ref="H237:H238" si="8">K237</f>
        <v>34658</v>
      </c>
      <c r="I237" s="77">
        <f t="shared" ref="I237:I238" si="9">M237</f>
        <v>35365</v>
      </c>
      <c r="J237" s="24"/>
      <c r="K237" s="83">
        <f>ROUNDUP((M237-M237*banadzev!$U$15),0)</f>
        <v>34658</v>
      </c>
      <c r="L237" s="64"/>
      <c r="M237" s="83">
        <f>ROUND(IF(F236=500,banadzev!$J$18*havelvac!G237,IF(F236=550,banadzev!$O$18*havelvac!G237,IF(F236=560,banadzev!$P$18*havelvac!G237,IF(havelvac!F236=583,banadzev!$D$18*havelvac!G237,IF(havelvac!F236=750,havelvac!G237*banadzev!$E$18,IF(havelvac!F236=860,havelvac!G237*banadzev!$F$18,IF(havelvac!F236=900,havelvac!G237*banadzev!$G$18,IF(havelvac!F236=958,havelvac!G237*banadzev!$H$18,IF(havelvac!F236=999,havelvac!G237*banadzev!$I$18,IF(havelvac!F236=585,banadzev!$K$18*havelvac!G237,IF(havelvac!F236=916,banadzev!$L$18*havelvac!G237,IF(havelvac!F236=875,banadzev!$M$18*havelvac!G237,IF(havelvac!F236=720,banadzev!$N$18*havelvac!G237,0))))))))))))),0)</f>
        <v>35365</v>
      </c>
    </row>
    <row r="238" spans="1:14" ht="24.95" customHeight="1" x14ac:dyDescent="0.2">
      <c r="A238" s="1"/>
      <c r="B238" s="1">
        <v>2</v>
      </c>
      <c r="C238" s="1">
        <v>1</v>
      </c>
      <c r="D238" s="91" t="s">
        <v>7</v>
      </c>
      <c r="E238" s="1" t="s">
        <v>37</v>
      </c>
      <c r="F238" s="94">
        <v>916</v>
      </c>
      <c r="G238" s="65">
        <v>5.9</v>
      </c>
      <c r="H238" s="77">
        <f t="shared" si="8"/>
        <v>324518</v>
      </c>
      <c r="I238" s="77">
        <f t="shared" si="9"/>
        <v>331140</v>
      </c>
      <c r="J238" s="24"/>
      <c r="K238" s="83">
        <f>ROUNDUP((M238-M238*banadzev!$U$15),0)</f>
        <v>324518</v>
      </c>
      <c r="M238" s="83">
        <f>ROUND(IF(F238=500,banadzev!$J$16*havelvac!G238,IF(F238=550,banadzev!$O$16*havelvac!G238,IF(F238=560,banadzev!$P$16*havelvac!G238,IF(havelvac!F238=583,banadzev!$D$16*havelvac!G238,IF(havelvac!F238=750,havelvac!G238*banadzev!$E$16,IF(havelvac!F238=860,havelvac!G238*banadzev!$F$16,IF(havelvac!F238=900,havelvac!G238*banadzev!$G$16,IF(havelvac!F238=958,havelvac!G238*banadzev!$H$16,IF(havelvac!F238=999,havelvac!G238*banadzev!$I$16,IF(havelvac!F238=585,banadzev!$K$16*havelvac!G238,IF(havelvac!F238=916,banadzev!$L$16*havelvac!G238,IF(havelvac!F238=875,banadzev!$M$16*havelvac!G238,IF(havelvac!F238=720,banadzev!$N$16*havelvac!G238,0))))))))))))),0)</f>
        <v>331140</v>
      </c>
    </row>
    <row r="239" spans="1:14" s="68" customFormat="1" ht="24.95" customHeight="1" x14ac:dyDescent="0.25">
      <c r="A239" s="9"/>
      <c r="B239" s="9"/>
      <c r="C239" s="9"/>
      <c r="D239" s="1" t="s">
        <v>8</v>
      </c>
      <c r="E239" s="66"/>
      <c r="F239" s="2"/>
      <c r="G239" s="35" t="str">
        <f>banadzev!O11</f>
        <v>25.3/1.1/5.9</v>
      </c>
      <c r="H239" s="77">
        <f>K239</f>
        <v>1244861</v>
      </c>
      <c r="I239" s="77">
        <f>M239</f>
        <v>1270265</v>
      </c>
      <c r="J239" s="26">
        <f>K239-K239*0.1%</f>
        <v>1243616.139</v>
      </c>
      <c r="K239" s="27">
        <f>SUM(K236:K238)</f>
        <v>1244861</v>
      </c>
      <c r="M239" s="27">
        <f>SUM(M236:M238)</f>
        <v>1270265</v>
      </c>
    </row>
    <row r="240" spans="1:14" s="68" customFormat="1" ht="16.5" customHeight="1" x14ac:dyDescent="0.25">
      <c r="A240" s="71"/>
      <c r="B240" s="71"/>
      <c r="C240" s="71"/>
      <c r="D240" s="72"/>
      <c r="E240" s="72"/>
      <c r="F240" s="73"/>
      <c r="G240" s="70"/>
      <c r="H240" s="70"/>
      <c r="I240" s="69" t="s">
        <v>26</v>
      </c>
      <c r="J240" s="26"/>
      <c r="K240" s="27"/>
      <c r="M240" s="27"/>
    </row>
    <row r="241" spans="1:13" s="68" customFormat="1" ht="16.5" customHeight="1" x14ac:dyDescent="0.25">
      <c r="A241" s="11" t="str">
        <f>IF(H235=I235,"²×áõñ¹Ý»ñÇ ÁÝÃ³ó³Ï³ñ·Á ¹³ë³Ï³Ý",IF(H235&lt;I235,"²×áõñ¹Ý»ñÇ ÁÝÃ³ó³Ï³ñ·Á ÑáÉ³Ý¹³Ï³Ý",0))</f>
        <v>²×áõñ¹Ý»ñÇ ÁÝÃ³ó³Ï³ñ·Á ÑáÉ³Ý¹³Ï³Ý</v>
      </c>
      <c r="B241" s="11"/>
      <c r="C241" s="11"/>
      <c r="D241" s="14"/>
      <c r="E241" s="72"/>
      <c r="F241" s="73"/>
      <c r="G241" s="101" t="s">
        <v>9</v>
      </c>
      <c r="H241" s="101"/>
      <c r="I241" s="101"/>
      <c r="J241" s="26"/>
      <c r="K241" s="27"/>
      <c r="M241" s="27"/>
    </row>
    <row r="242" spans="1:13" s="68" customFormat="1" ht="12" customHeight="1" x14ac:dyDescent="0.25">
      <c r="A242" s="12"/>
      <c r="B242" s="12"/>
      <c r="C242" s="12"/>
      <c r="D242" s="12"/>
      <c r="E242" s="72"/>
      <c r="F242" s="73"/>
      <c r="G242" s="109" t="s">
        <v>27</v>
      </c>
      <c r="H242" s="109"/>
      <c r="I242" s="109"/>
      <c r="J242" s="26"/>
      <c r="K242" s="27"/>
      <c r="M242" s="27"/>
    </row>
    <row r="243" spans="1:13" s="68" customFormat="1" ht="12" customHeight="1" x14ac:dyDescent="0.25">
      <c r="A243" s="10"/>
      <c r="B243" s="10"/>
      <c r="C243" s="10"/>
      <c r="D243" s="10"/>
      <c r="E243" s="72"/>
      <c r="F243" s="73"/>
      <c r="G243" s="101" t="s">
        <v>29</v>
      </c>
      <c r="H243" s="101"/>
      <c r="I243" s="101"/>
      <c r="J243" s="26"/>
      <c r="K243" s="27"/>
      <c r="M243" s="27"/>
    </row>
    <row r="244" spans="1:13" x14ac:dyDescent="0.2">
      <c r="A244" s="99" t="str">
        <f>IF(H235=I235,"Процедура аукционов класическая",IF(H235&lt;I235,"Процедура аукционов голандская",0))</f>
        <v>Процедура аукционов голандская</v>
      </c>
      <c r="B244" s="99" t="e">
        <f>IF(#REF!=#REF!,"²×áõñ¹Ý»ñÇ ÁÝÃ³ó³Ï³ñ·Á ¹³ë³Ï³Ý",IF(#REF!&lt;#REF!,"²×áõñ¹Ý»ñÇ ÁÝÃ³ó³Ï³ñ·Á ÑáÉ³Ý¹³Ï³Ý",0))</f>
        <v>#REF!</v>
      </c>
      <c r="C244" s="99" t="e">
        <f>IF(#REF!=#REF!,"²×áõñ¹Ý»ñÇ ÁÝÃ³ó³Ï³ñ·Á ¹³ë³Ï³Ý",IF(#REF!&lt;#REF!,"²×áõñ¹Ý»ñÇ ÁÝÃ³ó³Ï³ñ·Á ÑáÉ³Ý¹³Ï³Ý",0))</f>
        <v>#REF!</v>
      </c>
      <c r="D244" s="99" t="e">
        <f>IF(#REF!=#REF!,"²×áõñ¹Ý»ñÇ ÁÝÃ³ó³Ï³ñ·Á ¹³ë³Ï³Ý",IF(#REF!&lt;#REF!,"²×áõñ¹Ý»ñÇ ÁÝÃ³ó³Ï³ñ·Á ÑáÉ³Ý¹³Ï³Ý",0))</f>
        <v>#REF!</v>
      </c>
      <c r="E244" s="12"/>
      <c r="F244" s="10"/>
      <c r="G244" s="101" t="s">
        <v>10</v>
      </c>
      <c r="H244" s="101"/>
      <c r="I244" s="101"/>
    </row>
    <row r="245" spans="1:13" x14ac:dyDescent="0.2">
      <c r="A245" s="68"/>
      <c r="B245" s="68"/>
      <c r="C245" s="68"/>
      <c r="D245" s="68"/>
      <c r="E245" s="10"/>
      <c r="F245" s="10"/>
      <c r="G245" s="101" t="s">
        <v>28</v>
      </c>
      <c r="H245" s="101"/>
      <c r="I245" s="101"/>
    </row>
    <row r="246" spans="1:13" x14ac:dyDescent="0.2">
      <c r="A246" s="5"/>
      <c r="B246" s="5"/>
      <c r="C246" s="5"/>
      <c r="D246" s="5"/>
      <c r="F246" s="5"/>
      <c r="G246" s="101" t="s">
        <v>30</v>
      </c>
      <c r="H246" s="101"/>
      <c r="I246" s="101"/>
    </row>
  </sheetData>
  <mergeCells count="187">
    <mergeCell ref="G126:I126"/>
    <mergeCell ref="G127:I127"/>
    <mergeCell ref="D129:H129"/>
    <mergeCell ref="D130:H130"/>
    <mergeCell ref="D132:H132"/>
    <mergeCell ref="D133:H133"/>
    <mergeCell ref="G128:I128"/>
    <mergeCell ref="A135:I135"/>
    <mergeCell ref="D205:H205"/>
    <mergeCell ref="D206:H206"/>
    <mergeCell ref="D208:H208"/>
    <mergeCell ref="D209:H209"/>
    <mergeCell ref="E195:F195"/>
    <mergeCell ref="G200:I200"/>
    <mergeCell ref="G201:I201"/>
    <mergeCell ref="G143:I143"/>
    <mergeCell ref="G144:I144"/>
    <mergeCell ref="G145:I145"/>
    <mergeCell ref="G147:I147"/>
    <mergeCell ref="A145:D145"/>
    <mergeCell ref="D215:D216"/>
    <mergeCell ref="F215:F216"/>
    <mergeCell ref="G246:I246"/>
    <mergeCell ref="G243:I243"/>
    <mergeCell ref="A223:D223"/>
    <mergeCell ref="A244:D244"/>
    <mergeCell ref="G100:I100"/>
    <mergeCell ref="G204:I204"/>
    <mergeCell ref="D187:H187"/>
    <mergeCell ref="D89:H89"/>
    <mergeCell ref="D90:H90"/>
    <mergeCell ref="G104:I104"/>
    <mergeCell ref="G125:I125"/>
    <mergeCell ref="E116:F116"/>
    <mergeCell ref="A136:I136"/>
    <mergeCell ref="D148:H148"/>
    <mergeCell ref="G102:I102"/>
    <mergeCell ref="A93:I93"/>
    <mergeCell ref="A113:I113"/>
    <mergeCell ref="D107:H107"/>
    <mergeCell ref="D108:H108"/>
    <mergeCell ref="D110:H110"/>
    <mergeCell ref="G202:I202"/>
    <mergeCell ref="G203:I203"/>
    <mergeCell ref="A202:D202"/>
    <mergeCell ref="A192:I192"/>
    <mergeCell ref="A193:I193"/>
    <mergeCell ref="A124:D124"/>
    <mergeCell ref="G142:I142"/>
    <mergeCell ref="E138:F138"/>
    <mergeCell ref="G85:I85"/>
    <mergeCell ref="G103:I103"/>
    <mergeCell ref="D86:H86"/>
    <mergeCell ref="G106:I106"/>
    <mergeCell ref="D189:H189"/>
    <mergeCell ref="D190:H190"/>
    <mergeCell ref="G164:I164"/>
    <mergeCell ref="G180:I180"/>
    <mergeCell ref="G199:I199"/>
    <mergeCell ref="A154:I154"/>
    <mergeCell ref="A155:I155"/>
    <mergeCell ref="E157:F157"/>
    <mergeCell ref="D111:H111"/>
    <mergeCell ref="G166:I166"/>
    <mergeCell ref="D149:H149"/>
    <mergeCell ref="G185:I185"/>
    <mergeCell ref="G161:I161"/>
    <mergeCell ref="A174:I174"/>
    <mergeCell ref="A173:I173"/>
    <mergeCell ref="D152:H152"/>
    <mergeCell ref="G146:I146"/>
    <mergeCell ref="D151:H151"/>
    <mergeCell ref="G162:I162"/>
    <mergeCell ref="G163:I163"/>
    <mergeCell ref="D87:H87"/>
    <mergeCell ref="D167:H167"/>
    <mergeCell ref="D168:H168"/>
    <mergeCell ref="D170:H170"/>
    <mergeCell ref="A164:D164"/>
    <mergeCell ref="G183:I183"/>
    <mergeCell ref="G184:I184"/>
    <mergeCell ref="D186:H186"/>
    <mergeCell ref="D171:H171"/>
    <mergeCell ref="E176:F176"/>
    <mergeCell ref="G165:I165"/>
    <mergeCell ref="A184:D184"/>
    <mergeCell ref="G181:I181"/>
    <mergeCell ref="G182:I182"/>
    <mergeCell ref="A117:A118"/>
    <mergeCell ref="B117:B118"/>
    <mergeCell ref="C117:C118"/>
    <mergeCell ref="D117:D118"/>
    <mergeCell ref="A92:I92"/>
    <mergeCell ref="G121:I121"/>
    <mergeCell ref="G122:I122"/>
    <mergeCell ref="F117:F118"/>
    <mergeCell ref="E95:F95"/>
    <mergeCell ref="G105:I105"/>
    <mergeCell ref="G62:I62"/>
    <mergeCell ref="G63:I63"/>
    <mergeCell ref="D68:H68"/>
    <mergeCell ref="A50:I50"/>
    <mergeCell ref="A51:I51"/>
    <mergeCell ref="D45:H45"/>
    <mergeCell ref="D47:H47"/>
    <mergeCell ref="D48:H48"/>
    <mergeCell ref="A70:I70"/>
    <mergeCell ref="D64:H64"/>
    <mergeCell ref="D65:H65"/>
    <mergeCell ref="A61:D61"/>
    <mergeCell ref="G58:I58"/>
    <mergeCell ref="G59:I59"/>
    <mergeCell ref="G60:I60"/>
    <mergeCell ref="G61:I61"/>
    <mergeCell ref="D24:H24"/>
    <mergeCell ref="D25:H25"/>
    <mergeCell ref="D27:H27"/>
    <mergeCell ref="E33:F33"/>
    <mergeCell ref="E53:F53"/>
    <mergeCell ref="G38:I38"/>
    <mergeCell ref="G39:I39"/>
    <mergeCell ref="G40:I40"/>
    <mergeCell ref="G43:I43"/>
    <mergeCell ref="D28:H28"/>
    <mergeCell ref="A30:I30"/>
    <mergeCell ref="A31:I31"/>
    <mergeCell ref="G41:I41"/>
    <mergeCell ref="G42:I42"/>
    <mergeCell ref="D44:H44"/>
    <mergeCell ref="A41:D41"/>
    <mergeCell ref="D2:H2"/>
    <mergeCell ref="D3:H3"/>
    <mergeCell ref="D5:H5"/>
    <mergeCell ref="D6:H6"/>
    <mergeCell ref="A8:I8"/>
    <mergeCell ref="A9:I9"/>
    <mergeCell ref="G22:I22"/>
    <mergeCell ref="A20:D20"/>
    <mergeCell ref="G17:I17"/>
    <mergeCell ref="G18:I18"/>
    <mergeCell ref="G19:I19"/>
    <mergeCell ref="G20:I20"/>
    <mergeCell ref="G21:I21"/>
    <mergeCell ref="E11:F11"/>
    <mergeCell ref="G80:I80"/>
    <mergeCell ref="E73:F73"/>
    <mergeCell ref="D67:H67"/>
    <mergeCell ref="G83:I83"/>
    <mergeCell ref="A71:I71"/>
    <mergeCell ref="G84:I84"/>
    <mergeCell ref="G81:I81"/>
    <mergeCell ref="A82:D82"/>
    <mergeCell ref="G82:I82"/>
    <mergeCell ref="G124:I124"/>
    <mergeCell ref="G101:I101"/>
    <mergeCell ref="D230:H230"/>
    <mergeCell ref="G223:I223"/>
    <mergeCell ref="G224:I224"/>
    <mergeCell ref="A212:I212"/>
    <mergeCell ref="D226:H226"/>
    <mergeCell ref="D227:H227"/>
    <mergeCell ref="D229:H229"/>
    <mergeCell ref="E214:F214"/>
    <mergeCell ref="A215:A216"/>
    <mergeCell ref="B215:B216"/>
    <mergeCell ref="C215:C216"/>
    <mergeCell ref="G222:I222"/>
    <mergeCell ref="G225:I225"/>
    <mergeCell ref="G220:I220"/>
    <mergeCell ref="G221:I221"/>
    <mergeCell ref="G219:I219"/>
    <mergeCell ref="A114:I114"/>
    <mergeCell ref="G123:I123"/>
    <mergeCell ref="A103:D103"/>
    <mergeCell ref="A211:I211"/>
    <mergeCell ref="G244:I244"/>
    <mergeCell ref="G245:I245"/>
    <mergeCell ref="A232:I232"/>
    <mergeCell ref="A233:I233"/>
    <mergeCell ref="E235:F235"/>
    <mergeCell ref="A236:A237"/>
    <mergeCell ref="B236:B237"/>
    <mergeCell ref="C236:C237"/>
    <mergeCell ref="D236:D237"/>
    <mergeCell ref="F236:F237"/>
    <mergeCell ref="G241:I241"/>
    <mergeCell ref="G242:I242"/>
  </mergeCells>
  <dataValidations count="1">
    <dataValidation type="list" allowBlank="1" showInputMessage="1" showErrorMessage="1" sqref="F34 F54 F96 F117:F118 F139 F158 F177 F196 F215:F216 F236:F238 F12:F13 F74:F75">
      <formula1>"500,550,560,583,585,720,750,860,875,900,916,958,999,"</formula1>
    </dataValidation>
  </dataValidations>
  <pageMargins left="0.7" right="0.7" top="0.75" bottom="0.75" header="0.3" footer="0.3"/>
  <pageSetup scale="91" orientation="landscape" r:id="rId1"/>
  <rowBreaks count="11" manualBreakCount="11">
    <brk id="23" max="16383" man="1"/>
    <brk id="43" max="16383" man="1"/>
    <brk id="63" max="16383" man="1"/>
    <brk id="85" max="16383" man="1"/>
    <brk id="106" max="16383" man="1"/>
    <brk id="128" max="16383" man="1"/>
    <brk id="147" max="16383" man="1"/>
    <brk id="166" max="16383" man="1"/>
    <brk id="185" max="16383" man="1"/>
    <brk id="204" max="16383" man="1"/>
    <brk id="22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Z30"/>
  <sheetViews>
    <sheetView topLeftCell="H1" workbookViewId="0">
      <selection activeCell="O27" sqref="O27"/>
    </sheetView>
  </sheetViews>
  <sheetFormatPr defaultRowHeight="15" x14ac:dyDescent="0.25"/>
  <cols>
    <col min="1" max="1" width="6" customWidth="1"/>
    <col min="3" max="3" width="27" bestFit="1" customWidth="1"/>
    <col min="4" max="9" width="13.42578125" customWidth="1"/>
    <col min="10" max="10" width="15" customWidth="1"/>
    <col min="11" max="11" width="14.42578125" customWidth="1"/>
    <col min="12" max="12" width="15.28515625" customWidth="1"/>
    <col min="13" max="13" width="15" customWidth="1"/>
    <col min="14" max="14" width="16.28515625" customWidth="1"/>
    <col min="15" max="16" width="22.5703125" bestFit="1" customWidth="1"/>
    <col min="17" max="17" width="15.28515625" customWidth="1"/>
    <col min="18" max="18" width="12.85546875" customWidth="1"/>
    <col min="19" max="19" width="11.140625" customWidth="1"/>
    <col min="20" max="20" width="11.7109375" customWidth="1"/>
    <col min="21" max="21" width="11" customWidth="1"/>
    <col min="22" max="22" width="11.7109375" customWidth="1"/>
    <col min="23" max="52" width="22.5703125" bestFit="1" customWidth="1"/>
  </cols>
  <sheetData>
    <row r="3" spans="2:52" s="33" customFormat="1" ht="21" x14ac:dyDescent="0.35">
      <c r="B3" s="31" t="s">
        <v>18</v>
      </c>
      <c r="C3" s="32">
        <v>1</v>
      </c>
      <c r="D3" s="32">
        <v>2</v>
      </c>
      <c r="E3" s="32">
        <v>3</v>
      </c>
      <c r="F3" s="32">
        <v>4</v>
      </c>
      <c r="G3" s="32">
        <v>5</v>
      </c>
      <c r="H3" s="32">
        <v>6</v>
      </c>
      <c r="I3" s="32">
        <v>7</v>
      </c>
      <c r="J3" s="32">
        <v>8</v>
      </c>
      <c r="K3" s="32">
        <v>9</v>
      </c>
      <c r="L3" s="32">
        <v>10</v>
      </c>
      <c r="M3" s="32">
        <v>11</v>
      </c>
      <c r="N3" s="32">
        <v>12</v>
      </c>
      <c r="O3" s="32">
        <v>13</v>
      </c>
      <c r="P3" s="32">
        <v>14</v>
      </c>
      <c r="Q3" s="32">
        <v>15</v>
      </c>
      <c r="R3" s="32">
        <v>16</v>
      </c>
      <c r="S3" s="32">
        <v>17</v>
      </c>
      <c r="T3" s="32">
        <v>18</v>
      </c>
      <c r="U3" s="32">
        <v>19</v>
      </c>
      <c r="V3" s="32">
        <v>20</v>
      </c>
      <c r="W3" s="32">
        <v>21</v>
      </c>
      <c r="X3" s="32">
        <v>22</v>
      </c>
      <c r="Y3" s="32">
        <v>23</v>
      </c>
      <c r="Z3" s="32">
        <v>24</v>
      </c>
      <c r="AA3" s="32">
        <v>25</v>
      </c>
      <c r="AB3" s="32">
        <v>26</v>
      </c>
      <c r="AC3" s="32">
        <v>27</v>
      </c>
      <c r="AD3" s="32">
        <v>28</v>
      </c>
      <c r="AE3" s="32">
        <v>29</v>
      </c>
      <c r="AF3" s="32">
        <v>30</v>
      </c>
      <c r="AG3" s="32">
        <v>31</v>
      </c>
      <c r="AH3" s="32">
        <v>32</v>
      </c>
      <c r="AI3" s="32">
        <v>33</v>
      </c>
      <c r="AJ3" s="32">
        <v>34</v>
      </c>
      <c r="AK3" s="32">
        <v>35</v>
      </c>
      <c r="AL3" s="32">
        <v>36</v>
      </c>
      <c r="AM3" s="32">
        <v>37</v>
      </c>
      <c r="AN3" s="32">
        <v>38</v>
      </c>
      <c r="AO3" s="32">
        <v>39</v>
      </c>
      <c r="AP3" s="32">
        <v>40</v>
      </c>
      <c r="AQ3" s="32">
        <v>41</v>
      </c>
      <c r="AR3" s="32">
        <v>42</v>
      </c>
      <c r="AS3" s="32">
        <v>43</v>
      </c>
      <c r="AT3" s="32">
        <v>44</v>
      </c>
      <c r="AU3" s="32">
        <v>45</v>
      </c>
      <c r="AV3" s="32">
        <v>46</v>
      </c>
      <c r="AW3" s="32">
        <v>47</v>
      </c>
      <c r="AX3" s="32">
        <v>48</v>
      </c>
      <c r="AY3" s="32">
        <v>49</v>
      </c>
      <c r="AZ3" s="32">
        <v>50</v>
      </c>
    </row>
    <row r="4" spans="2:52" x14ac:dyDescent="0.25">
      <c r="B4" s="29">
        <v>1.1000000000000001</v>
      </c>
      <c r="C4" s="15">
        <f>havelvac!G12</f>
        <v>4.8</v>
      </c>
      <c r="D4" s="15">
        <f>havelvac!G34</f>
        <v>64.900000000000006</v>
      </c>
      <c r="E4" s="15">
        <f>havelvac!G54</f>
        <v>28.1</v>
      </c>
      <c r="F4" s="15">
        <f>havelvac!G74</f>
        <v>42.9</v>
      </c>
      <c r="G4" s="15" t="e">
        <f>havelvac!#REF!</f>
        <v>#REF!</v>
      </c>
      <c r="H4" s="15">
        <f>havelvac!G96</f>
        <v>16.599999999999998</v>
      </c>
      <c r="I4" s="15">
        <f>havelvac!G117</f>
        <v>76.2</v>
      </c>
      <c r="J4" s="15">
        <f>havelvac!G139</f>
        <v>15.4</v>
      </c>
      <c r="K4" s="15">
        <f>havelvac!G158</f>
        <v>3.3</v>
      </c>
      <c r="L4" s="15">
        <f>havelvac!G177</f>
        <v>30.4</v>
      </c>
      <c r="M4" s="15">
        <f>havelvac!G196</f>
        <v>2</v>
      </c>
      <c r="N4" s="15">
        <f>havelvac!G215</f>
        <v>5.3000000000000007</v>
      </c>
      <c r="O4" s="15">
        <f>havelvac!G236</f>
        <v>25.3</v>
      </c>
      <c r="P4" s="15" t="e">
        <f>havelvac!#REF!</f>
        <v>#REF!</v>
      </c>
      <c r="Q4" s="15" t="e">
        <f>havelvac!#REF!</f>
        <v>#REF!</v>
      </c>
      <c r="R4" s="15" t="e">
        <f>havelvac!#REF!</f>
        <v>#REF!</v>
      </c>
      <c r="S4" s="15" t="e">
        <f>havelvac!#REF!</f>
        <v>#REF!</v>
      </c>
      <c r="T4" s="15" t="e">
        <f>havelvac!#REF!</f>
        <v>#REF!</v>
      </c>
      <c r="U4" s="15" t="e">
        <f>havelvac!#REF!</f>
        <v>#REF!</v>
      </c>
      <c r="V4" s="15" t="e">
        <f>havelvac!#REF!</f>
        <v>#REF!</v>
      </c>
      <c r="W4" s="15" t="e">
        <f>havelvac!#REF!</f>
        <v>#REF!</v>
      </c>
      <c r="X4" s="15" t="e">
        <f>havelvac!#REF!</f>
        <v>#REF!</v>
      </c>
      <c r="Y4" s="15" t="e">
        <f>havelvac!#REF!</f>
        <v>#REF!</v>
      </c>
      <c r="Z4" s="15" t="e">
        <f>havelvac!#REF!</f>
        <v>#REF!</v>
      </c>
      <c r="AA4" s="15" t="e">
        <f>havelvac!#REF!</f>
        <v>#REF!</v>
      </c>
      <c r="AB4" s="15" t="e">
        <f>havelvac!#REF!</f>
        <v>#REF!</v>
      </c>
      <c r="AC4" s="15" t="e">
        <f>havelvac!#REF!</f>
        <v>#REF!</v>
      </c>
      <c r="AD4" s="15" t="e">
        <f>havelvac!#REF!</f>
        <v>#REF!</v>
      </c>
      <c r="AE4" s="15" t="e">
        <f>havelvac!#REF!</f>
        <v>#REF!</v>
      </c>
      <c r="AF4" s="15" t="e">
        <f>havelvac!#REF!</f>
        <v>#REF!</v>
      </c>
      <c r="AG4" s="15" t="e">
        <f>havelvac!#REF!</f>
        <v>#REF!</v>
      </c>
      <c r="AH4" s="15" t="e">
        <f>havelvac!#REF!</f>
        <v>#REF!</v>
      </c>
      <c r="AI4" s="15" t="e">
        <f>havelvac!#REF!</f>
        <v>#REF!</v>
      </c>
      <c r="AJ4" s="15" t="e">
        <f>havelvac!#REF!</f>
        <v>#REF!</v>
      </c>
      <c r="AK4" s="15" t="e">
        <f>havelvac!#REF!</f>
        <v>#REF!</v>
      </c>
      <c r="AL4" s="15" t="e">
        <f>havelvac!#REF!</f>
        <v>#REF!</v>
      </c>
      <c r="AM4" s="15" t="e">
        <f>havelvac!#REF!</f>
        <v>#REF!</v>
      </c>
      <c r="AN4" s="15" t="e">
        <f>havelvac!#REF!</f>
        <v>#REF!</v>
      </c>
      <c r="AO4" s="15" t="e">
        <f>havelvac!#REF!</f>
        <v>#REF!</v>
      </c>
      <c r="AP4" s="15" t="e">
        <f>havelvac!#REF!</f>
        <v>#REF!</v>
      </c>
      <c r="AQ4" s="15" t="e">
        <f>havelvac!#REF!</f>
        <v>#REF!</v>
      </c>
      <c r="AR4" s="15" t="e">
        <f>havelvac!#REF!</f>
        <v>#REF!</v>
      </c>
      <c r="AS4" s="15" t="e">
        <f>havelvac!#REF!</f>
        <v>#REF!</v>
      </c>
      <c r="AT4" s="15" t="e">
        <f>havelvac!#REF!</f>
        <v>#REF!</v>
      </c>
      <c r="AU4" s="15" t="e">
        <f>havelvac!#REF!</f>
        <v>#REF!</v>
      </c>
      <c r="AV4" s="15" t="e">
        <f>havelvac!#REF!</f>
        <v>#REF!</v>
      </c>
      <c r="AW4" s="15" t="e">
        <f>havelvac!#REF!</f>
        <v>#REF!</v>
      </c>
      <c r="AX4" s="15" t="e">
        <f>havelvac!#REF!</f>
        <v>#REF!</v>
      </c>
      <c r="AY4" s="15" t="e">
        <f>havelvac!#REF!</f>
        <v>#REF!</v>
      </c>
      <c r="AZ4" s="15" t="e">
        <f>havelvac!#REF!</f>
        <v>#REF!</v>
      </c>
    </row>
    <row r="5" spans="2:52" x14ac:dyDescent="0.25">
      <c r="B5" s="29">
        <v>1.2</v>
      </c>
      <c r="C5" s="15" t="e">
        <f>havelvac!#REF!</f>
        <v>#REF!</v>
      </c>
      <c r="D5" s="15" t="e">
        <f>havelvac!#REF!</f>
        <v>#REF!</v>
      </c>
      <c r="E5" s="15" t="e">
        <f>havelvac!#REF!</f>
        <v>#REF!</v>
      </c>
      <c r="F5" s="15" t="e">
        <f>havelvac!#REF!</f>
        <v>#REF!</v>
      </c>
      <c r="G5" s="15" t="e">
        <f>havelvac!#REF!</f>
        <v>#REF!</v>
      </c>
      <c r="H5" s="15" t="e">
        <f>havelvac!#REF!</f>
        <v>#REF!</v>
      </c>
      <c r="I5" s="15">
        <f>havelvac!G118</f>
        <v>1</v>
      </c>
      <c r="J5" s="15" t="e">
        <f>havelvac!#REF!</f>
        <v>#REF!</v>
      </c>
      <c r="K5" s="15" t="e">
        <f>havelvac!#REF!</f>
        <v>#REF!</v>
      </c>
      <c r="L5" s="15" t="e">
        <f>havelvac!#REF!</f>
        <v>#REF!</v>
      </c>
      <c r="M5" s="15" t="e">
        <f>havelvac!#REF!</f>
        <v>#REF!</v>
      </c>
      <c r="N5" s="15">
        <f>havelvac!G216</f>
        <v>1</v>
      </c>
      <c r="O5" s="15">
        <f>havelvac!G237</f>
        <v>1.1000000000000001</v>
      </c>
      <c r="P5" s="15" t="e">
        <f>havelvac!#REF!</f>
        <v>#REF!</v>
      </c>
      <c r="Q5" s="15" t="e">
        <f>havelvac!#REF!</f>
        <v>#REF!</v>
      </c>
      <c r="R5" s="15" t="e">
        <f>havelvac!#REF!</f>
        <v>#REF!</v>
      </c>
      <c r="S5" s="15" t="e">
        <f>havelvac!#REF!</f>
        <v>#REF!</v>
      </c>
      <c r="T5" s="15" t="e">
        <f>havelvac!#REF!</f>
        <v>#REF!</v>
      </c>
      <c r="U5" s="15" t="e">
        <f>havelvac!#REF!</f>
        <v>#REF!</v>
      </c>
      <c r="V5" s="15" t="e">
        <f>havelvac!#REF!</f>
        <v>#REF!</v>
      </c>
      <c r="W5" s="15" t="e">
        <f>havelvac!#REF!</f>
        <v>#REF!</v>
      </c>
      <c r="X5" s="15" t="e">
        <f>havelvac!#REF!</f>
        <v>#REF!</v>
      </c>
      <c r="Y5" s="15" t="e">
        <f>havelvac!#REF!</f>
        <v>#REF!</v>
      </c>
      <c r="Z5" s="15" t="e">
        <f>havelvac!#REF!</f>
        <v>#REF!</v>
      </c>
      <c r="AA5" s="15" t="e">
        <f>havelvac!#REF!</f>
        <v>#REF!</v>
      </c>
      <c r="AB5" s="15" t="e">
        <f>havelvac!#REF!</f>
        <v>#REF!</v>
      </c>
      <c r="AC5" s="15" t="e">
        <f>havelvac!#REF!</f>
        <v>#REF!</v>
      </c>
      <c r="AD5" s="15" t="e">
        <f>havelvac!#REF!</f>
        <v>#REF!</v>
      </c>
      <c r="AE5" s="15" t="e">
        <f>havelvac!#REF!</f>
        <v>#REF!</v>
      </c>
      <c r="AF5" s="15" t="e">
        <f>havelvac!#REF!</f>
        <v>#REF!</v>
      </c>
      <c r="AG5" s="15" t="e">
        <f>havelvac!#REF!</f>
        <v>#REF!</v>
      </c>
      <c r="AH5" s="15" t="e">
        <f>havelvac!#REF!</f>
        <v>#REF!</v>
      </c>
      <c r="AI5" s="15" t="e">
        <f>havelvac!#REF!</f>
        <v>#REF!</v>
      </c>
      <c r="AJ5" s="15" t="e">
        <f>havelvac!#REF!</f>
        <v>#REF!</v>
      </c>
      <c r="AK5" s="15" t="e">
        <f>havelvac!#REF!</f>
        <v>#REF!</v>
      </c>
      <c r="AL5" s="15" t="e">
        <f>havelvac!#REF!</f>
        <v>#REF!</v>
      </c>
      <c r="AM5" s="15" t="e">
        <f>havelvac!#REF!</f>
        <v>#REF!</v>
      </c>
      <c r="AN5" s="15" t="e">
        <f>havelvac!#REF!</f>
        <v>#REF!</v>
      </c>
      <c r="AO5" s="15" t="e">
        <f>havelvac!#REF!</f>
        <v>#REF!</v>
      </c>
      <c r="AP5" s="15" t="e">
        <f>havelvac!#REF!</f>
        <v>#REF!</v>
      </c>
      <c r="AQ5" s="15" t="e">
        <f>havelvac!#REF!</f>
        <v>#REF!</v>
      </c>
      <c r="AR5" s="15" t="e">
        <f>havelvac!#REF!</f>
        <v>#REF!</v>
      </c>
      <c r="AS5" s="15" t="e">
        <f>havelvac!#REF!</f>
        <v>#REF!</v>
      </c>
      <c r="AT5" s="15" t="e">
        <f>havelvac!#REF!</f>
        <v>#REF!</v>
      </c>
      <c r="AU5" s="15" t="e">
        <f>havelvac!#REF!</f>
        <v>#REF!</v>
      </c>
      <c r="AV5" s="15" t="e">
        <f>havelvac!#REF!</f>
        <v>#REF!</v>
      </c>
      <c r="AW5" s="15" t="e">
        <f>havelvac!#REF!</f>
        <v>#REF!</v>
      </c>
      <c r="AX5" s="15" t="e">
        <f>havelvac!#REF!</f>
        <v>#REF!</v>
      </c>
      <c r="AY5" s="15" t="e">
        <f>havelvac!#REF!</f>
        <v>#REF!</v>
      </c>
      <c r="AZ5" s="15" t="e">
        <f>havelvac!#REF!</f>
        <v>#REF!</v>
      </c>
    </row>
    <row r="6" spans="2:52" x14ac:dyDescent="0.25">
      <c r="B6" s="29">
        <v>2</v>
      </c>
      <c r="C6" s="15">
        <f>havelvac!G13</f>
        <v>56.300000000000004</v>
      </c>
      <c r="D6" s="15" t="e">
        <f>havelvac!#REF!</f>
        <v>#REF!</v>
      </c>
      <c r="E6" s="15" t="e">
        <f>havelvac!#REF!</f>
        <v>#REF!</v>
      </c>
      <c r="F6" s="15">
        <f>havelvac!G75</f>
        <v>6.2</v>
      </c>
      <c r="G6" s="15" t="e">
        <f>havelvac!#REF!</f>
        <v>#REF!</v>
      </c>
      <c r="H6" s="15" t="e">
        <f>havelvac!#REF!</f>
        <v>#REF!</v>
      </c>
      <c r="I6" s="15" t="e">
        <f>havelvac!#REF!</f>
        <v>#REF!</v>
      </c>
      <c r="J6" s="15" t="e">
        <f>havelvac!#REF!</f>
        <v>#REF!</v>
      </c>
      <c r="K6" s="15" t="e">
        <f>havelvac!#REF!</f>
        <v>#REF!</v>
      </c>
      <c r="L6" s="15" t="e">
        <f>havelvac!#REF!</f>
        <v>#REF!</v>
      </c>
      <c r="M6" s="15" t="e">
        <f>havelvac!#REF!</f>
        <v>#REF!</v>
      </c>
      <c r="N6" s="15" t="e">
        <f>havelvac!#REF!</f>
        <v>#REF!</v>
      </c>
      <c r="O6" s="15">
        <f>havelvac!G238</f>
        <v>5.9</v>
      </c>
      <c r="P6" s="15" t="e">
        <f>havelvac!#REF!</f>
        <v>#REF!</v>
      </c>
      <c r="Q6" s="15" t="e">
        <f>havelvac!#REF!</f>
        <v>#REF!</v>
      </c>
      <c r="R6" s="15" t="e">
        <f>havelvac!#REF!</f>
        <v>#REF!</v>
      </c>
      <c r="S6" s="15" t="e">
        <f>havelvac!#REF!</f>
        <v>#REF!</v>
      </c>
      <c r="T6" s="15" t="e">
        <f>havelvac!#REF!</f>
        <v>#REF!</v>
      </c>
      <c r="U6" s="15" t="e">
        <f>havelvac!#REF!</f>
        <v>#REF!</v>
      </c>
      <c r="V6" s="15" t="e">
        <f>havelvac!#REF!</f>
        <v>#REF!</v>
      </c>
      <c r="W6" s="15" t="e">
        <f>havelvac!#REF!</f>
        <v>#REF!</v>
      </c>
      <c r="X6" s="15" t="e">
        <f>havelvac!#REF!</f>
        <v>#REF!</v>
      </c>
      <c r="Y6" s="15" t="e">
        <f>havelvac!#REF!</f>
        <v>#REF!</v>
      </c>
      <c r="Z6" s="15" t="e">
        <f>havelvac!#REF!</f>
        <v>#REF!</v>
      </c>
      <c r="AA6" s="15" t="e">
        <f>havelvac!#REF!</f>
        <v>#REF!</v>
      </c>
      <c r="AB6" s="15" t="e">
        <f>havelvac!#REF!</f>
        <v>#REF!</v>
      </c>
      <c r="AC6" s="15" t="e">
        <f>havelvac!#REF!</f>
        <v>#REF!</v>
      </c>
      <c r="AD6" s="15" t="e">
        <f>havelvac!#REF!</f>
        <v>#REF!</v>
      </c>
      <c r="AE6" s="15" t="e">
        <f>havelvac!#REF!</f>
        <v>#REF!</v>
      </c>
      <c r="AF6" s="15" t="e">
        <f>havelvac!#REF!</f>
        <v>#REF!</v>
      </c>
      <c r="AG6" s="15" t="e">
        <f>havelvac!#REF!</f>
        <v>#REF!</v>
      </c>
      <c r="AH6" s="15" t="e">
        <f>havelvac!#REF!</f>
        <v>#REF!</v>
      </c>
      <c r="AI6" s="15" t="e">
        <f>havelvac!#REF!</f>
        <v>#REF!</v>
      </c>
      <c r="AJ6" s="15" t="e">
        <f>havelvac!#REF!</f>
        <v>#REF!</v>
      </c>
      <c r="AK6" s="15" t="e">
        <f>havelvac!#REF!</f>
        <v>#REF!</v>
      </c>
      <c r="AL6" s="15" t="e">
        <f>havelvac!#REF!</f>
        <v>#REF!</v>
      </c>
      <c r="AM6" s="15" t="e">
        <f>havelvac!#REF!</f>
        <v>#REF!</v>
      </c>
      <c r="AN6" s="15" t="e">
        <f>havelvac!#REF!</f>
        <v>#REF!</v>
      </c>
      <c r="AO6" s="15" t="e">
        <f>havelvac!#REF!</f>
        <v>#REF!</v>
      </c>
      <c r="AP6" s="15" t="e">
        <f>havelvac!#REF!</f>
        <v>#REF!</v>
      </c>
      <c r="AQ6" s="15" t="e">
        <f>havelvac!#REF!</f>
        <v>#REF!</v>
      </c>
      <c r="AR6" s="15" t="e">
        <f>havelvac!#REF!</f>
        <v>#REF!</v>
      </c>
      <c r="AS6" s="15" t="e">
        <f>havelvac!#REF!</f>
        <v>#REF!</v>
      </c>
      <c r="AT6" s="15" t="e">
        <f>havelvac!#REF!</f>
        <v>#REF!</v>
      </c>
      <c r="AU6" s="15" t="e">
        <f>havelvac!#REF!</f>
        <v>#REF!</v>
      </c>
      <c r="AV6" s="15" t="e">
        <f>havelvac!#REF!</f>
        <v>#REF!</v>
      </c>
      <c r="AW6" s="15" t="e">
        <f>havelvac!#REF!</f>
        <v>#REF!</v>
      </c>
      <c r="AX6" s="15" t="e">
        <f>havelvac!#REF!</f>
        <v>#REF!</v>
      </c>
      <c r="AY6" s="15" t="e">
        <f>havelvac!#REF!</f>
        <v>#REF!</v>
      </c>
      <c r="AZ6" s="15" t="e">
        <f>havelvac!#REF!</f>
        <v>#REF!</v>
      </c>
    </row>
    <row r="7" spans="2:52" x14ac:dyDescent="0.25">
      <c r="B7" s="29">
        <v>3</v>
      </c>
      <c r="C7" s="15" t="e">
        <f>havelvac!#REF!</f>
        <v>#REF!</v>
      </c>
      <c r="D7" s="15" t="e">
        <f>havelvac!#REF!</f>
        <v>#REF!</v>
      </c>
      <c r="E7" s="15" t="e">
        <f>havelvac!#REF!</f>
        <v>#REF!</v>
      </c>
      <c r="F7" s="15" t="e">
        <f>havelvac!#REF!</f>
        <v>#REF!</v>
      </c>
      <c r="G7" s="15" t="e">
        <f>havelvac!#REF!</f>
        <v>#REF!</v>
      </c>
      <c r="H7" s="15" t="e">
        <f>havelvac!#REF!</f>
        <v>#REF!</v>
      </c>
      <c r="I7" s="15" t="e">
        <f>havelvac!#REF!</f>
        <v>#REF!</v>
      </c>
      <c r="J7" s="15" t="e">
        <f>havelvac!#REF!</f>
        <v>#REF!</v>
      </c>
      <c r="K7" s="15" t="e">
        <f>havelvac!#REF!</f>
        <v>#REF!</v>
      </c>
      <c r="L7" s="15" t="e">
        <f>havelvac!#REF!</f>
        <v>#REF!</v>
      </c>
      <c r="M7" s="15" t="e">
        <f>havelvac!#REF!</f>
        <v>#REF!</v>
      </c>
      <c r="N7" s="15" t="e">
        <f>havelvac!#REF!</f>
        <v>#REF!</v>
      </c>
      <c r="O7" s="15" t="e">
        <f>havelvac!#REF!</f>
        <v>#REF!</v>
      </c>
      <c r="P7" s="15" t="e">
        <f>havelvac!#REF!</f>
        <v>#REF!</v>
      </c>
      <c r="Q7" s="15" t="e">
        <f>havelvac!#REF!</f>
        <v>#REF!</v>
      </c>
      <c r="R7" s="15" t="e">
        <f>havelvac!#REF!</f>
        <v>#REF!</v>
      </c>
      <c r="S7" s="15" t="e">
        <f>havelvac!#REF!</f>
        <v>#REF!</v>
      </c>
      <c r="T7" s="15" t="e">
        <f>havelvac!#REF!</f>
        <v>#REF!</v>
      </c>
      <c r="U7" s="15" t="e">
        <f>havelvac!#REF!</f>
        <v>#REF!</v>
      </c>
      <c r="V7" s="15" t="e">
        <f>havelvac!#REF!</f>
        <v>#REF!</v>
      </c>
      <c r="W7" s="15" t="e">
        <f>havelvac!#REF!</f>
        <v>#REF!</v>
      </c>
      <c r="X7" s="15" t="e">
        <f>havelvac!#REF!</f>
        <v>#REF!</v>
      </c>
      <c r="Y7" s="15" t="e">
        <f>havelvac!#REF!</f>
        <v>#REF!</v>
      </c>
      <c r="Z7" s="15" t="e">
        <f>havelvac!#REF!</f>
        <v>#REF!</v>
      </c>
      <c r="AA7" s="15" t="e">
        <f>havelvac!#REF!</f>
        <v>#REF!</v>
      </c>
      <c r="AB7" s="15" t="e">
        <f>havelvac!#REF!</f>
        <v>#REF!</v>
      </c>
      <c r="AC7" s="15" t="e">
        <f>havelvac!#REF!</f>
        <v>#REF!</v>
      </c>
      <c r="AD7" s="15" t="e">
        <f>havelvac!#REF!</f>
        <v>#REF!</v>
      </c>
      <c r="AE7" s="15" t="e">
        <f>havelvac!#REF!</f>
        <v>#REF!</v>
      </c>
      <c r="AF7" s="15" t="e">
        <f>havelvac!#REF!</f>
        <v>#REF!</v>
      </c>
      <c r="AG7" s="15" t="e">
        <f>havelvac!#REF!</f>
        <v>#REF!</v>
      </c>
      <c r="AH7" s="15" t="e">
        <f>havelvac!#REF!</f>
        <v>#REF!</v>
      </c>
      <c r="AI7" s="15" t="e">
        <f>havelvac!#REF!</f>
        <v>#REF!</v>
      </c>
      <c r="AJ7" s="15" t="e">
        <f>havelvac!#REF!</f>
        <v>#REF!</v>
      </c>
      <c r="AK7" s="15" t="e">
        <f>havelvac!#REF!</f>
        <v>#REF!</v>
      </c>
      <c r="AL7" s="15" t="e">
        <f>havelvac!#REF!</f>
        <v>#REF!</v>
      </c>
      <c r="AM7" s="15" t="e">
        <f>havelvac!#REF!</f>
        <v>#REF!</v>
      </c>
      <c r="AN7" s="15" t="e">
        <f>havelvac!#REF!</f>
        <v>#REF!</v>
      </c>
      <c r="AO7" s="15" t="e">
        <f>havelvac!#REF!</f>
        <v>#REF!</v>
      </c>
      <c r="AP7" s="15" t="e">
        <f>havelvac!#REF!</f>
        <v>#REF!</v>
      </c>
      <c r="AQ7" s="15" t="e">
        <f>havelvac!#REF!</f>
        <v>#REF!</v>
      </c>
      <c r="AR7" s="15" t="e">
        <f>havelvac!#REF!</f>
        <v>#REF!</v>
      </c>
      <c r="AS7" s="15" t="e">
        <f>havelvac!#REF!</f>
        <v>#REF!</v>
      </c>
      <c r="AT7" s="15" t="e">
        <f>havelvac!#REF!</f>
        <v>#REF!</v>
      </c>
      <c r="AU7" s="15" t="e">
        <f>havelvac!#REF!</f>
        <v>#REF!</v>
      </c>
      <c r="AV7" s="15" t="e">
        <f>havelvac!#REF!</f>
        <v>#REF!</v>
      </c>
      <c r="AW7" s="15" t="e">
        <f>havelvac!#REF!</f>
        <v>#REF!</v>
      </c>
      <c r="AX7" s="15" t="e">
        <f>havelvac!#REF!</f>
        <v>#REF!</v>
      </c>
      <c r="AY7" s="15" t="e">
        <f>havelvac!#REF!</f>
        <v>#REF!</v>
      </c>
      <c r="AZ7" s="15" t="e">
        <f>havelvac!#REF!</f>
        <v>#REF!</v>
      </c>
    </row>
    <row r="8" spans="2:52" x14ac:dyDescent="0.25">
      <c r="B8" s="29">
        <v>4</v>
      </c>
      <c r="C8" s="15" t="e">
        <f>havelvac!#REF!</f>
        <v>#REF!</v>
      </c>
      <c r="D8" s="15" t="e">
        <f>havelvac!#REF!</f>
        <v>#REF!</v>
      </c>
      <c r="E8" s="15" t="e">
        <f>havelvac!#REF!</f>
        <v>#REF!</v>
      </c>
      <c r="F8" s="15" t="e">
        <f>havelvac!#REF!</f>
        <v>#REF!</v>
      </c>
      <c r="G8" s="15" t="e">
        <f>havelvac!#REF!</f>
        <v>#REF!</v>
      </c>
      <c r="H8" s="15" t="e">
        <f>havelvac!#REF!</f>
        <v>#REF!</v>
      </c>
      <c r="I8" s="15" t="e">
        <f>havelvac!#REF!</f>
        <v>#REF!</v>
      </c>
      <c r="J8" s="15" t="e">
        <f>havelvac!#REF!</f>
        <v>#REF!</v>
      </c>
      <c r="K8" s="15" t="e">
        <f>havelvac!#REF!</f>
        <v>#REF!</v>
      </c>
      <c r="L8" s="15" t="e">
        <f>havelvac!#REF!</f>
        <v>#REF!</v>
      </c>
      <c r="M8" s="15" t="e">
        <f>havelvac!#REF!</f>
        <v>#REF!</v>
      </c>
      <c r="N8" s="15" t="e">
        <f>havelvac!#REF!</f>
        <v>#REF!</v>
      </c>
      <c r="O8" s="15" t="e">
        <f>havelvac!#REF!</f>
        <v>#REF!</v>
      </c>
      <c r="P8" s="15" t="e">
        <f>havelvac!#REF!</f>
        <v>#REF!</v>
      </c>
      <c r="Q8" s="15" t="e">
        <f>havelvac!#REF!</f>
        <v>#REF!</v>
      </c>
      <c r="R8" s="15" t="e">
        <f>havelvac!#REF!</f>
        <v>#REF!</v>
      </c>
      <c r="S8" s="15" t="e">
        <f>havelvac!#REF!</f>
        <v>#REF!</v>
      </c>
      <c r="T8" s="15" t="e">
        <f>havelvac!#REF!</f>
        <v>#REF!</v>
      </c>
      <c r="U8" s="15" t="e">
        <f>havelvac!#REF!</f>
        <v>#REF!</v>
      </c>
      <c r="V8" s="15" t="e">
        <f>havelvac!#REF!</f>
        <v>#REF!</v>
      </c>
      <c r="W8" s="15" t="e">
        <f>havelvac!#REF!</f>
        <v>#REF!</v>
      </c>
      <c r="X8" s="15" t="e">
        <f>havelvac!#REF!</f>
        <v>#REF!</v>
      </c>
      <c r="Y8" s="15" t="e">
        <f>havelvac!#REF!</f>
        <v>#REF!</v>
      </c>
      <c r="Z8" s="15" t="e">
        <f>havelvac!#REF!</f>
        <v>#REF!</v>
      </c>
      <c r="AA8" s="15" t="e">
        <f>havelvac!#REF!</f>
        <v>#REF!</v>
      </c>
      <c r="AB8" s="15" t="e">
        <f>havelvac!#REF!</f>
        <v>#REF!</v>
      </c>
      <c r="AC8" s="15" t="e">
        <f>havelvac!#REF!</f>
        <v>#REF!</v>
      </c>
      <c r="AD8" s="15" t="e">
        <f>havelvac!#REF!</f>
        <v>#REF!</v>
      </c>
      <c r="AE8" s="15" t="e">
        <f>havelvac!#REF!</f>
        <v>#REF!</v>
      </c>
      <c r="AF8" s="15" t="e">
        <f>havelvac!#REF!</f>
        <v>#REF!</v>
      </c>
      <c r="AG8" s="15" t="e">
        <f>havelvac!#REF!</f>
        <v>#REF!</v>
      </c>
      <c r="AH8" s="15" t="e">
        <f>havelvac!#REF!</f>
        <v>#REF!</v>
      </c>
      <c r="AI8" s="15" t="e">
        <f>havelvac!#REF!</f>
        <v>#REF!</v>
      </c>
      <c r="AJ8" s="15" t="e">
        <f>havelvac!#REF!</f>
        <v>#REF!</v>
      </c>
      <c r="AK8" s="15" t="e">
        <f>havelvac!#REF!</f>
        <v>#REF!</v>
      </c>
      <c r="AL8" s="15" t="e">
        <f>havelvac!#REF!</f>
        <v>#REF!</v>
      </c>
      <c r="AM8" s="15" t="e">
        <f>havelvac!#REF!</f>
        <v>#REF!</v>
      </c>
      <c r="AN8" s="15" t="e">
        <f>havelvac!#REF!</f>
        <v>#REF!</v>
      </c>
      <c r="AO8" s="15" t="e">
        <f>havelvac!#REF!</f>
        <v>#REF!</v>
      </c>
      <c r="AP8" s="15" t="e">
        <f>havelvac!#REF!</f>
        <v>#REF!</v>
      </c>
      <c r="AQ8" s="15" t="e">
        <f>havelvac!#REF!</f>
        <v>#REF!</v>
      </c>
      <c r="AR8" s="15" t="e">
        <f>havelvac!#REF!</f>
        <v>#REF!</v>
      </c>
      <c r="AS8" s="15" t="e">
        <f>havelvac!#REF!</f>
        <v>#REF!</v>
      </c>
      <c r="AT8" s="15" t="e">
        <f>havelvac!#REF!</f>
        <v>#REF!</v>
      </c>
      <c r="AU8" s="15" t="e">
        <f>havelvac!#REF!</f>
        <v>#REF!</v>
      </c>
      <c r="AV8" s="15" t="e">
        <f>havelvac!#REF!</f>
        <v>#REF!</v>
      </c>
      <c r="AW8" s="15" t="e">
        <f>havelvac!#REF!</f>
        <v>#REF!</v>
      </c>
      <c r="AX8" s="15" t="e">
        <f>havelvac!#REF!</f>
        <v>#REF!</v>
      </c>
      <c r="AY8" s="15" t="e">
        <f>havelvac!#REF!</f>
        <v>#REF!</v>
      </c>
      <c r="AZ8" s="15" t="e">
        <f>havelvac!#REF!</f>
        <v>#REF!</v>
      </c>
    </row>
    <row r="9" spans="2:52" x14ac:dyDescent="0.25">
      <c r="B9" s="29">
        <v>5</v>
      </c>
      <c r="C9" s="15" t="e">
        <f>havelvac!#REF!</f>
        <v>#REF!</v>
      </c>
      <c r="D9" s="15" t="e">
        <f>havelvac!#REF!</f>
        <v>#REF!</v>
      </c>
      <c r="E9" s="15" t="e">
        <f>havelvac!#REF!</f>
        <v>#REF!</v>
      </c>
      <c r="F9" s="15" t="e">
        <f>havelvac!#REF!</f>
        <v>#REF!</v>
      </c>
      <c r="G9" s="15" t="e">
        <f>havelvac!#REF!</f>
        <v>#REF!</v>
      </c>
      <c r="H9" s="15" t="e">
        <f>havelvac!#REF!</f>
        <v>#REF!</v>
      </c>
      <c r="I9" s="15" t="e">
        <f>havelvac!#REF!</f>
        <v>#REF!</v>
      </c>
      <c r="J9" s="15" t="e">
        <f>havelvac!#REF!</f>
        <v>#REF!</v>
      </c>
      <c r="K9" s="15" t="e">
        <f>havelvac!#REF!</f>
        <v>#REF!</v>
      </c>
      <c r="L9" s="15" t="e">
        <f>havelvac!#REF!</f>
        <v>#REF!</v>
      </c>
      <c r="M9" s="15" t="e">
        <f>havelvac!#REF!</f>
        <v>#REF!</v>
      </c>
      <c r="N9" s="15" t="e">
        <f>havelvac!#REF!</f>
        <v>#REF!</v>
      </c>
      <c r="O9" s="15" t="e">
        <f>havelvac!#REF!</f>
        <v>#REF!</v>
      </c>
      <c r="P9" s="15" t="e">
        <f>havelvac!#REF!</f>
        <v>#REF!</v>
      </c>
      <c r="Q9" s="15" t="e">
        <f>havelvac!#REF!</f>
        <v>#REF!</v>
      </c>
      <c r="R9" s="15" t="e">
        <f>havelvac!#REF!</f>
        <v>#REF!</v>
      </c>
      <c r="S9" s="15" t="e">
        <f>havelvac!#REF!</f>
        <v>#REF!</v>
      </c>
      <c r="T9" s="15" t="e">
        <f>havelvac!#REF!</f>
        <v>#REF!</v>
      </c>
      <c r="U9" s="15" t="e">
        <f>havelvac!#REF!</f>
        <v>#REF!</v>
      </c>
      <c r="V9" s="15" t="e">
        <f>havelvac!#REF!</f>
        <v>#REF!</v>
      </c>
      <c r="W9" s="15" t="e">
        <f>havelvac!#REF!</f>
        <v>#REF!</v>
      </c>
      <c r="X9" s="15" t="e">
        <f>havelvac!#REF!</f>
        <v>#REF!</v>
      </c>
      <c r="Y9" s="15" t="e">
        <f>havelvac!#REF!</f>
        <v>#REF!</v>
      </c>
      <c r="Z9" s="15" t="e">
        <f>havelvac!#REF!</f>
        <v>#REF!</v>
      </c>
      <c r="AA9" s="15" t="e">
        <f>havelvac!#REF!</f>
        <v>#REF!</v>
      </c>
      <c r="AB9" s="15" t="e">
        <f>havelvac!#REF!</f>
        <v>#REF!</v>
      </c>
      <c r="AC9" s="15" t="e">
        <f>havelvac!#REF!</f>
        <v>#REF!</v>
      </c>
      <c r="AD9" s="15" t="e">
        <f>havelvac!#REF!</f>
        <v>#REF!</v>
      </c>
      <c r="AE9" s="15" t="e">
        <f>havelvac!#REF!</f>
        <v>#REF!</v>
      </c>
      <c r="AF9" s="15" t="e">
        <f>havelvac!#REF!</f>
        <v>#REF!</v>
      </c>
      <c r="AG9" s="15" t="e">
        <f>havelvac!#REF!</f>
        <v>#REF!</v>
      </c>
      <c r="AH9" s="15" t="e">
        <f>havelvac!#REF!</f>
        <v>#REF!</v>
      </c>
      <c r="AI9" s="15" t="e">
        <f>havelvac!#REF!</f>
        <v>#REF!</v>
      </c>
      <c r="AJ9" s="15" t="e">
        <f>havelvac!#REF!</f>
        <v>#REF!</v>
      </c>
      <c r="AK9" s="15" t="e">
        <f>havelvac!#REF!</f>
        <v>#REF!</v>
      </c>
      <c r="AL9" s="15" t="e">
        <f>havelvac!#REF!</f>
        <v>#REF!</v>
      </c>
      <c r="AM9" s="15" t="e">
        <f>havelvac!#REF!</f>
        <v>#REF!</v>
      </c>
      <c r="AN9" s="15" t="e">
        <f>havelvac!#REF!</f>
        <v>#REF!</v>
      </c>
      <c r="AO9" s="15" t="e">
        <f>havelvac!#REF!</f>
        <v>#REF!</v>
      </c>
      <c r="AP9" s="15" t="e">
        <f>havelvac!#REF!</f>
        <v>#REF!</v>
      </c>
      <c r="AQ9" s="15" t="e">
        <f>havelvac!#REF!</f>
        <v>#REF!</v>
      </c>
      <c r="AR9" s="15" t="e">
        <f>havelvac!#REF!</f>
        <v>#REF!</v>
      </c>
      <c r="AS9" s="15" t="e">
        <f>havelvac!#REF!</f>
        <v>#REF!</v>
      </c>
      <c r="AT9" s="15" t="e">
        <f>havelvac!#REF!</f>
        <v>#REF!</v>
      </c>
      <c r="AU9" s="15" t="e">
        <f>havelvac!#REF!</f>
        <v>#REF!</v>
      </c>
      <c r="AV9" s="15" t="e">
        <f>havelvac!#REF!</f>
        <v>#REF!</v>
      </c>
      <c r="AW9" s="15" t="e">
        <f>havelvac!#REF!</f>
        <v>#REF!</v>
      </c>
      <c r="AX9" s="15" t="e">
        <f>havelvac!#REF!</f>
        <v>#REF!</v>
      </c>
      <c r="AY9" s="15" t="e">
        <f>havelvac!#REF!</f>
        <v>#REF!</v>
      </c>
      <c r="AZ9" s="15" t="e">
        <f>havelvac!#REF!</f>
        <v>#REF!</v>
      </c>
    </row>
    <row r="10" spans="2:52" x14ac:dyDescent="0.25">
      <c r="B10" s="29">
        <v>6</v>
      </c>
      <c r="C10" s="15" t="e">
        <f>havelvac!#REF!</f>
        <v>#REF!</v>
      </c>
      <c r="D10" s="15" t="e">
        <f>havelvac!#REF!</f>
        <v>#REF!</v>
      </c>
      <c r="E10" s="15" t="e">
        <f>havelvac!#REF!</f>
        <v>#REF!</v>
      </c>
      <c r="F10" s="15" t="e">
        <f>havelvac!#REF!</f>
        <v>#REF!</v>
      </c>
      <c r="G10" s="15" t="e">
        <f>havelvac!#REF!</f>
        <v>#REF!</v>
      </c>
      <c r="H10" s="15" t="e">
        <f>havelvac!#REF!</f>
        <v>#REF!</v>
      </c>
      <c r="I10" s="15" t="e">
        <f>havelvac!#REF!</f>
        <v>#REF!</v>
      </c>
      <c r="J10" s="15" t="e">
        <f>havelvac!#REF!</f>
        <v>#REF!</v>
      </c>
      <c r="K10" s="15" t="e">
        <f>havelvac!#REF!</f>
        <v>#REF!</v>
      </c>
      <c r="L10" s="15" t="e">
        <f>havelvac!#REF!</f>
        <v>#REF!</v>
      </c>
      <c r="M10" s="15" t="e">
        <f>havelvac!#REF!</f>
        <v>#REF!</v>
      </c>
      <c r="N10" s="15" t="e">
        <f>havelvac!#REF!</f>
        <v>#REF!</v>
      </c>
      <c r="O10" s="15" t="e">
        <f>havelvac!#REF!</f>
        <v>#REF!</v>
      </c>
      <c r="P10" s="15" t="e">
        <f>havelvac!#REF!</f>
        <v>#REF!</v>
      </c>
      <c r="Q10" s="15" t="e">
        <f>havelvac!#REF!</f>
        <v>#REF!</v>
      </c>
      <c r="R10" s="15" t="e">
        <f>havelvac!#REF!</f>
        <v>#REF!</v>
      </c>
      <c r="S10" s="15" t="e">
        <f>havelvac!#REF!</f>
        <v>#REF!</v>
      </c>
      <c r="T10" s="15" t="e">
        <f>havelvac!#REF!</f>
        <v>#REF!</v>
      </c>
      <c r="U10" s="15" t="e">
        <f>havelvac!#REF!</f>
        <v>#REF!</v>
      </c>
      <c r="V10" s="15" t="e">
        <f>havelvac!#REF!</f>
        <v>#REF!</v>
      </c>
      <c r="W10" s="15" t="e">
        <f>havelvac!#REF!</f>
        <v>#REF!</v>
      </c>
      <c r="X10" s="15" t="e">
        <f>havelvac!#REF!</f>
        <v>#REF!</v>
      </c>
      <c r="Y10" s="15" t="e">
        <f>havelvac!#REF!</f>
        <v>#REF!</v>
      </c>
      <c r="Z10" s="15" t="e">
        <f>havelvac!#REF!</f>
        <v>#REF!</v>
      </c>
      <c r="AA10" s="15" t="e">
        <f>havelvac!#REF!</f>
        <v>#REF!</v>
      </c>
      <c r="AB10" s="15" t="e">
        <f>havelvac!#REF!</f>
        <v>#REF!</v>
      </c>
      <c r="AC10" s="15" t="e">
        <f>havelvac!#REF!</f>
        <v>#REF!</v>
      </c>
      <c r="AD10" s="15" t="e">
        <f>havelvac!#REF!</f>
        <v>#REF!</v>
      </c>
      <c r="AE10" s="15" t="e">
        <f>havelvac!#REF!</f>
        <v>#REF!</v>
      </c>
      <c r="AF10" s="15" t="e">
        <f>havelvac!#REF!</f>
        <v>#REF!</v>
      </c>
      <c r="AG10" s="15" t="e">
        <f>havelvac!#REF!</f>
        <v>#REF!</v>
      </c>
      <c r="AH10" s="15" t="e">
        <f>havelvac!#REF!</f>
        <v>#REF!</v>
      </c>
      <c r="AI10" s="15" t="e">
        <f>havelvac!#REF!</f>
        <v>#REF!</v>
      </c>
      <c r="AJ10" s="15" t="e">
        <f>havelvac!#REF!</f>
        <v>#REF!</v>
      </c>
      <c r="AK10" s="15" t="e">
        <f>havelvac!#REF!</f>
        <v>#REF!</v>
      </c>
      <c r="AL10" s="15" t="e">
        <f>havelvac!#REF!</f>
        <v>#REF!</v>
      </c>
      <c r="AM10" s="15" t="e">
        <f>havelvac!#REF!</f>
        <v>#REF!</v>
      </c>
      <c r="AN10" s="15" t="e">
        <f>havelvac!#REF!</f>
        <v>#REF!</v>
      </c>
      <c r="AO10" s="15" t="e">
        <f>havelvac!#REF!</f>
        <v>#REF!</v>
      </c>
      <c r="AP10" s="15" t="e">
        <f>havelvac!#REF!</f>
        <v>#REF!</v>
      </c>
      <c r="AQ10" s="15" t="e">
        <f>havelvac!#REF!</f>
        <v>#REF!</v>
      </c>
      <c r="AR10" s="15" t="e">
        <f>havelvac!#REF!</f>
        <v>#REF!</v>
      </c>
      <c r="AS10" s="15" t="e">
        <f>havelvac!#REF!</f>
        <v>#REF!</v>
      </c>
      <c r="AT10" s="15" t="e">
        <f>havelvac!#REF!</f>
        <v>#REF!</v>
      </c>
      <c r="AU10" s="15" t="e">
        <f>havelvac!#REF!</f>
        <v>#REF!</v>
      </c>
      <c r="AV10" s="15" t="e">
        <f>havelvac!#REF!</f>
        <v>#REF!</v>
      </c>
      <c r="AW10" s="15" t="e">
        <f>havelvac!#REF!</f>
        <v>#REF!</v>
      </c>
      <c r="AX10" s="15" t="e">
        <f>havelvac!#REF!</f>
        <v>#REF!</v>
      </c>
      <c r="AY10" s="15" t="e">
        <f>havelvac!#REF!</f>
        <v>#REF!</v>
      </c>
      <c r="AZ10" s="15" t="e">
        <f>havelvac!#REF!</f>
        <v>#REF!</v>
      </c>
    </row>
    <row r="11" spans="2:52" x14ac:dyDescent="0.25">
      <c r="B11" s="30" t="s">
        <v>17</v>
      </c>
      <c r="C11" s="34" t="str">
        <f>CONCATENATE(IF(ISNUMBER(C4)=TRUE,FIXED(C4,1,),),IF(ISNUMBER(C5)=TRUE,"/",),IF(ISNUMBER(C5)=TRUE,FIXED(C5,1,),),IF(ISNUMBER(C6)=TRUE,"/",),IF(ISNUMBER(C6)=TRUE,FIXED(C6,1,),),IF(ISNUMBER(C7)=TRUE,"/",),IF(ISNUMBER(C7)=TRUE,FIXED(C7,1,),),IF(ISNUMBER(C8)=TRUE,"/",),IF(ISNUMBER(C8)=TRUE,FIXED(C8,1,),),IF(ISNUMBER(C9)=TRUE,"/",),IF(ISNUMBER(C9)=TRUE,FIXED(C9,1),),IF(ISNUMBER(C10)=TRUE,"/",),IF(ISNUMBER(C10)=TRUE,FIXED(C10,1,),))</f>
        <v>4.8/56.3</v>
      </c>
      <c r="D11" s="34" t="str">
        <f>CONCATENATE(IF(ISNUMBER(D4)=TRUE,FIXED(D4,1,),),IF(ISNUMBER(D5)=TRUE,"/",),IF(ISNUMBER(D5)=TRUE,FIXED(D5,1,),),IF(ISNUMBER(D5)=TRUE,"/",),IF(ISNUMBER(D6)=TRUE,FIXED(D6,1,),),IF(ISNUMBER(D7)=TRUE,"/",),IF(ISNUMBER(D7)=TRUE,FIXED(D7,1,),),IF(ISNUMBER(D8)=TRUE,"/",),IF(ISNUMBER(D8)=TRUE,FIXED(D8,1,),),IF(ISNUMBER(D9)=TRUE,"/",),IF(ISNUMBER(D9)=TRUE,FIXED(D9,1),),IF(ISNUMBER(D10)=TRUE,"/",),IF(ISNUMBER(D10)=TRUE,FIXED(D10,1,),))</f>
        <v>64.9</v>
      </c>
      <c r="E11" s="34" t="str">
        <f t="shared" ref="E11:Q11" si="0">CONCATENATE(IF(ISNUMBER(E4)=TRUE,FIXED(E4,1,),),IF(ISNUMBER(E5)=TRUE,"/",),IF(ISNUMBER(E5)=TRUE,FIXED(E5,1,),),IF(ISNUMBER(E6)=TRUE,"/",),IF(ISNUMBER(E6)=TRUE,FIXED(E6,1,),),IF(ISNUMBER(E7)=TRUE,"/",),IF(ISNUMBER(E7)=TRUE,FIXED(E7,1,),),IF(ISNUMBER(E8)=TRUE,"/",),IF(ISNUMBER(E8)=TRUE,FIXED(E8,1,),),IF(ISNUMBER(E9)=TRUE,"/",),IF(ISNUMBER(E9)=TRUE,FIXED(E9,1),),IF(ISNUMBER(E10)=TRUE,"/",),IF(ISNUMBER(E10)=TRUE,FIXED(E10,1,),))</f>
        <v>28.1</v>
      </c>
      <c r="F11" s="34" t="str">
        <f t="shared" si="0"/>
        <v>42.9/6.2</v>
      </c>
      <c r="G11" s="34" t="str">
        <f t="shared" si="0"/>
        <v/>
      </c>
      <c r="H11" s="34" t="str">
        <f t="shared" si="0"/>
        <v>16.6</v>
      </c>
      <c r="I11" s="34" t="str">
        <f t="shared" si="0"/>
        <v>76.2/1.0</v>
      </c>
      <c r="J11" s="34" t="str">
        <f t="shared" si="0"/>
        <v>15.4</v>
      </c>
      <c r="K11" s="34" t="str">
        <f t="shared" si="0"/>
        <v>3.3</v>
      </c>
      <c r="L11" s="34" t="str">
        <f t="shared" si="0"/>
        <v>30.4</v>
      </c>
      <c r="M11" s="34" t="str">
        <f t="shared" si="0"/>
        <v>2.0</v>
      </c>
      <c r="N11" s="34" t="str">
        <f t="shared" si="0"/>
        <v>5.3/1.0</v>
      </c>
      <c r="O11" s="34" t="str">
        <f t="shared" si="0"/>
        <v>25.3/1.1/5.9</v>
      </c>
      <c r="P11" s="34" t="str">
        <f t="shared" si="0"/>
        <v/>
      </c>
      <c r="Q11" s="34" t="str">
        <f t="shared" si="0"/>
        <v/>
      </c>
      <c r="R11" s="34" t="str">
        <f>CONCATENATE(IF(ISNUMBER(R4)=TRUE,FIXED(R4,1,),),IF(ISNUMBER(R5)=TRUE,"/",),IF(ISNUMBER(R5)=TRUE,FIXED(R5,1,),),IF(ISNUMBER(R6)=TRUE,"/",),IF(ISNUMBER(R6)=TRUE,FIXED(R6,1,),),IF(ISNUMBER(R6)=TRUE,"/",),IF(ISNUMBER(R6)=TRUE,FIXED(R6,1,),),IF(ISNUMBER(R7)=TRUE,"/",),IF(ISNUMBER(R7)=TRUE,FIXED(R7,1,),),IF(ISNUMBER(R8)=TRUE,"/",),IF(ISNUMBER(R8)=TRUE,FIXED(R8,1,),),IF(ISNUMBER(R9)=TRUE,"/",),IF(ISNUMBER(R9)=TRUE,FIXED(R9,1),),IF(ISNUMBER(R10)=TRUE,"/",),IF(ISNUMBER(R10)=TRUE,FIXED(R10,1,),))</f>
        <v/>
      </c>
      <c r="S11" s="34" t="str">
        <f t="shared" ref="S11:X11" si="1">CONCATENATE(IF(ISNUMBER(S4)=TRUE,FIXED(S4,1,),),IF(ISNUMBER(S5)=TRUE,"/",),IF(ISNUMBER(S5)=TRUE,FIXED(S5,1,),),IF(ISNUMBER(S6)=TRUE,"/",),IF(ISNUMBER(S6)=TRUE,FIXED(S6,1,),),IF(ISNUMBER(S7)=TRUE,"/",),IF(ISNUMBER(S7)=TRUE,FIXED(S7,1,),),IF(ISNUMBER(S8)=TRUE,"/",),IF(ISNUMBER(S8)=TRUE,FIXED(S8,1,),),IF(ISNUMBER(S9)=TRUE,"/",),IF(ISNUMBER(S9)=TRUE,FIXED(S9,1),),IF(ISNUMBER(S10)=TRUE,"/",),IF(ISNUMBER(S10)=TRUE,FIXED(S10,1,),))</f>
        <v/>
      </c>
      <c r="T11" s="34" t="str">
        <f t="shared" si="1"/>
        <v/>
      </c>
      <c r="U11" s="34" t="str">
        <f t="shared" si="1"/>
        <v/>
      </c>
      <c r="V11" s="34" t="str">
        <f t="shared" si="1"/>
        <v/>
      </c>
      <c r="W11" s="34" t="str">
        <f t="shared" si="1"/>
        <v/>
      </c>
      <c r="X11" s="34" t="str">
        <f t="shared" si="1"/>
        <v/>
      </c>
      <c r="Y11" s="34" t="str">
        <f t="shared" ref="Y11:AZ11" si="2">CONCATENATE(IF(ISNUMBER(Y4)=TRUE,FIXED(Y4,1,),),IF(ISNUMBER(Y5)=TRUE,"/",),IF(ISNUMBER(Y5)=TRUE,FIXED(Y5,1,),),IF(ISNUMBER(Y6)=TRUE,"/",),IF(ISNUMBER(Y6)=TRUE,FIXED(Y6,1,),),IF(ISNUMBER(Y7)=TRUE,"/",),IF(ISNUMBER(Y7)=TRUE,FIXED(Y7,1,),),IF(ISNUMBER(Y8)=TRUE,"/",),IF(ISNUMBER(Y8)=TRUE,FIXED(Y8,1,),),IF(ISNUMBER(Y9)=TRUE,"/",),IF(ISNUMBER(Y9)=TRUE,FIXED(Y9,1),),IF(ISNUMBER(Y10)=TRUE,"/",),IF(ISNUMBER(Y10)=TRUE,FIXED(Y10,1,),))</f>
        <v/>
      </c>
      <c r="Z11" s="34" t="str">
        <f t="shared" si="2"/>
        <v/>
      </c>
      <c r="AA11" s="34" t="str">
        <f t="shared" si="2"/>
        <v/>
      </c>
      <c r="AB11" s="34" t="str">
        <f t="shared" si="2"/>
        <v/>
      </c>
      <c r="AC11" s="34" t="str">
        <f t="shared" si="2"/>
        <v/>
      </c>
      <c r="AD11" s="34" t="str">
        <f t="shared" si="2"/>
        <v/>
      </c>
      <c r="AE11" s="34" t="str">
        <f t="shared" si="2"/>
        <v/>
      </c>
      <c r="AF11" s="34" t="str">
        <f t="shared" si="2"/>
        <v/>
      </c>
      <c r="AG11" s="34" t="str">
        <f t="shared" si="2"/>
        <v/>
      </c>
      <c r="AH11" s="34" t="str">
        <f t="shared" si="2"/>
        <v/>
      </c>
      <c r="AI11" s="34" t="str">
        <f t="shared" si="2"/>
        <v/>
      </c>
      <c r="AJ11" s="34" t="str">
        <f t="shared" si="2"/>
        <v/>
      </c>
      <c r="AK11" s="34" t="str">
        <f t="shared" si="2"/>
        <v/>
      </c>
      <c r="AL11" s="34" t="str">
        <f t="shared" si="2"/>
        <v/>
      </c>
      <c r="AM11" s="34" t="str">
        <f t="shared" si="2"/>
        <v/>
      </c>
      <c r="AN11" s="34" t="str">
        <f t="shared" si="2"/>
        <v/>
      </c>
      <c r="AO11" s="34" t="str">
        <f t="shared" si="2"/>
        <v/>
      </c>
      <c r="AP11" s="34" t="str">
        <f t="shared" si="2"/>
        <v/>
      </c>
      <c r="AQ11" s="34" t="str">
        <f t="shared" si="2"/>
        <v/>
      </c>
      <c r="AR11" s="34" t="str">
        <f t="shared" si="2"/>
        <v/>
      </c>
      <c r="AS11" s="34" t="str">
        <f t="shared" si="2"/>
        <v/>
      </c>
      <c r="AT11" s="34" t="str">
        <f t="shared" si="2"/>
        <v/>
      </c>
      <c r="AU11" s="34" t="str">
        <f t="shared" si="2"/>
        <v/>
      </c>
      <c r="AV11" s="34" t="str">
        <f t="shared" si="2"/>
        <v/>
      </c>
      <c r="AW11" s="34" t="str">
        <f t="shared" si="2"/>
        <v/>
      </c>
      <c r="AX11" s="34" t="str">
        <f t="shared" si="2"/>
        <v/>
      </c>
      <c r="AY11" s="34" t="str">
        <f t="shared" si="2"/>
        <v/>
      </c>
      <c r="AZ11" s="34" t="str">
        <f t="shared" si="2"/>
        <v/>
      </c>
    </row>
    <row r="14" spans="2:52" ht="16.5" thickBot="1" x14ac:dyDescent="0.3">
      <c r="C14" s="36"/>
      <c r="D14" s="39">
        <v>583</v>
      </c>
      <c r="E14" s="39">
        <v>750</v>
      </c>
      <c r="F14" s="39">
        <v>860</v>
      </c>
      <c r="G14" s="39">
        <v>900</v>
      </c>
      <c r="H14" s="39">
        <v>958</v>
      </c>
      <c r="I14" s="39">
        <v>999</v>
      </c>
      <c r="J14" s="39">
        <v>500</v>
      </c>
      <c r="K14" s="39">
        <v>585</v>
      </c>
      <c r="L14" s="39">
        <v>916</v>
      </c>
      <c r="M14" s="39">
        <v>875</v>
      </c>
      <c r="N14" s="39">
        <v>720</v>
      </c>
      <c r="O14" s="39">
        <v>550</v>
      </c>
      <c r="P14" s="39">
        <v>560</v>
      </c>
      <c r="Q14" s="110" t="s">
        <v>24</v>
      </c>
      <c r="R14" s="110"/>
      <c r="S14" s="110" t="s">
        <v>32</v>
      </c>
      <c r="T14" s="110"/>
      <c r="U14" s="110" t="s">
        <v>33</v>
      </c>
      <c r="V14" s="110"/>
    </row>
    <row r="15" spans="2:52" ht="15" customHeight="1" x14ac:dyDescent="0.25">
      <c r="C15" s="37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113">
        <v>61211</v>
      </c>
      <c r="R15" s="113"/>
      <c r="S15" s="111">
        <v>0.1</v>
      </c>
      <c r="T15" s="111"/>
      <c r="U15" s="111">
        <v>0.02</v>
      </c>
      <c r="V15" s="111"/>
    </row>
    <row r="16" spans="2:52" ht="16.5" customHeight="1" x14ac:dyDescent="0.25">
      <c r="C16" s="38" t="s">
        <v>34</v>
      </c>
      <c r="D16" s="81">
        <f t="shared" ref="D16:N16" si="3">$Q$15/(999/D14)</f>
        <v>35721.734734734731</v>
      </c>
      <c r="E16" s="82">
        <f t="shared" si="3"/>
        <v>45954.204204204201</v>
      </c>
      <c r="F16" s="82">
        <f t="shared" si="3"/>
        <v>52694.154154154159</v>
      </c>
      <c r="G16" s="82">
        <f t="shared" si="3"/>
        <v>55145.045045045037</v>
      </c>
      <c r="H16" s="82">
        <f t="shared" si="3"/>
        <v>58698.836836836832</v>
      </c>
      <c r="I16" s="82">
        <f t="shared" si="3"/>
        <v>61211</v>
      </c>
      <c r="J16" s="82">
        <f t="shared" si="3"/>
        <v>30636.136136136138</v>
      </c>
      <c r="K16" s="82">
        <f t="shared" si="3"/>
        <v>35844.279279279282</v>
      </c>
      <c r="L16" s="82">
        <f t="shared" si="3"/>
        <v>56125.401401401403</v>
      </c>
      <c r="M16" s="82">
        <f t="shared" si="3"/>
        <v>53613.238238238242</v>
      </c>
      <c r="N16" s="82">
        <f t="shared" si="3"/>
        <v>44116.036036036036</v>
      </c>
      <c r="O16" s="82">
        <f t="shared" ref="O16:P16" si="4">$Q$15/(999/O14)</f>
        <v>33699.749749749746</v>
      </c>
      <c r="P16" s="82">
        <f t="shared" si="4"/>
        <v>34312.472472472473</v>
      </c>
      <c r="Q16" s="114"/>
      <c r="R16" s="114"/>
      <c r="S16" s="112"/>
      <c r="T16" s="112"/>
      <c r="U16" s="112"/>
      <c r="V16" s="112"/>
    </row>
    <row r="17" spans="3:22" ht="15.75" customHeight="1" x14ac:dyDescent="0.25">
      <c r="C17" s="60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114"/>
      <c r="R17" s="114"/>
      <c r="S17" s="112"/>
      <c r="T17" s="112"/>
      <c r="U17" s="112"/>
      <c r="V17" s="112"/>
    </row>
    <row r="18" spans="3:22" ht="15.75" x14ac:dyDescent="0.25">
      <c r="C18" s="60" t="s">
        <v>35</v>
      </c>
      <c r="D18" s="82">
        <f>D16*(1-$S$15)</f>
        <v>32149.56126126126</v>
      </c>
      <c r="E18" s="82">
        <f>E16*(1-$S$15)</f>
        <v>41358.78378378378</v>
      </c>
      <c r="F18" s="82">
        <f t="shared" ref="F18:N18" si="5">F16*(1-$S$15)</f>
        <v>47424.738738738743</v>
      </c>
      <c r="G18" s="82">
        <f>G16*(1-$S$15)</f>
        <v>49630.540540540533</v>
      </c>
      <c r="H18" s="82">
        <f t="shared" si="5"/>
        <v>52828.953153153147</v>
      </c>
      <c r="I18" s="82">
        <f t="shared" si="5"/>
        <v>55089.9</v>
      </c>
      <c r="J18" s="82">
        <f t="shared" si="5"/>
        <v>27572.522522522526</v>
      </c>
      <c r="K18" s="82">
        <f t="shared" si="5"/>
        <v>32259.851351351354</v>
      </c>
      <c r="L18" s="82">
        <f t="shared" si="5"/>
        <v>50512.861261261263</v>
      </c>
      <c r="M18" s="82">
        <f t="shared" si="5"/>
        <v>48251.914414414416</v>
      </c>
      <c r="N18" s="82">
        <f t="shared" si="5"/>
        <v>39704.432432432433</v>
      </c>
      <c r="O18" s="82">
        <f t="shared" ref="O18:P18" si="6">O16*(1-$S$15)</f>
        <v>30329.774774774771</v>
      </c>
      <c r="P18" s="82">
        <f t="shared" si="6"/>
        <v>30881.225225225226</v>
      </c>
      <c r="Q18" s="114"/>
      <c r="R18" s="114"/>
      <c r="S18" s="112"/>
      <c r="T18" s="112"/>
      <c r="U18" s="112"/>
      <c r="V18" s="112"/>
    </row>
    <row r="30" spans="3:22" x14ac:dyDescent="0.25">
      <c r="F30" s="6"/>
    </row>
  </sheetData>
  <mergeCells count="6">
    <mergeCell ref="S14:T14"/>
    <mergeCell ref="U14:V14"/>
    <mergeCell ref="S15:T18"/>
    <mergeCell ref="U15:V18"/>
    <mergeCell ref="Q14:R14"/>
    <mergeCell ref="Q15:R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cucak</vt:lpstr>
      <vt:lpstr>havelvac</vt:lpstr>
      <vt:lpstr>banadzev</vt:lpstr>
      <vt:lpstr>havelvac!Print_Area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2026-03-16T12:31:51Z</dcterms:modified>
</cp:coreProperties>
</file>